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esperia\Cityshares\Userfiles\DMontes\Desktop\"/>
    </mc:Choice>
  </mc:AlternateContent>
  <xr:revisionPtr revIDLastSave="0" documentId="13_ncr:1_{E99C2CF4-D04E-4D1B-AD27-CCEA41231F7B}" xr6:coauthVersionLast="47" xr6:coauthVersionMax="47" xr10:uidLastSave="{00000000-0000-0000-0000-000000000000}"/>
  <bookViews>
    <workbookView xWindow="28680" yWindow="-120" windowWidth="29040" windowHeight="15840" xr2:uid="{00000000-000D-0000-FFFF-FFFF00000000}"/>
  </bookViews>
  <sheets>
    <sheet name="ENG GRAND TOTAL" sheetId="6" r:id="rId1"/>
    <sheet name="GRADING &amp; EROSION" sheetId="7" r:id="rId2"/>
    <sheet name="STREETS" sheetId="1" r:id="rId3"/>
    <sheet name="WATER" sheetId="2" r:id="rId4"/>
    <sheet name="REC WATER" sheetId="3" r:id="rId5"/>
    <sheet name="SEWER" sheetId="4" r:id="rId6"/>
    <sheet name="STORM DRAIN" sheetId="5" r:id="rId7"/>
    <sheet name="LANDSCAP&amp;LIGHTING" sheetId="8" r:id="rId8"/>
  </sheets>
  <definedNames>
    <definedName name="_xlnm.Print_Area" localSheetId="0">'ENG GRAND TOTAL'!$A$1:$E$44</definedName>
    <definedName name="_xlnm.Print_Area" localSheetId="1">'GRADING &amp; EROSION'!$A$1:$E$36</definedName>
    <definedName name="_xlnm.Print_Area" localSheetId="7">'LANDSCAP&amp;LIGHTING'!$A$1:$E$35</definedName>
    <definedName name="_xlnm.Print_Area" localSheetId="4">'REC WATER'!$A$1:$E$33</definedName>
    <definedName name="_xlnm.Print_Area" localSheetId="5">SEWER!$A$1:$E$25</definedName>
    <definedName name="_xlnm.Print_Area" localSheetId="6">'STORM DRAIN'!$A$1:$E$36</definedName>
    <definedName name="_xlnm.Print_Area" localSheetId="2">STREETS!$A$1:$E$52</definedName>
    <definedName name="_xlnm.Print_Area" localSheetId="3">WATER!$A$1:$E$38</definedName>
    <definedName name="_xlnm.Print_Titles" localSheetId="1">'GRADING &amp; EROSION'!$1:$2</definedName>
    <definedName name="_xlnm.Print_Titles" localSheetId="7">'LANDSCAP&amp;LIGHTING'!$1:$2</definedName>
    <definedName name="_xlnm.Print_Titles" localSheetId="2">STREETS!$1:$2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6" i="5" l="1"/>
  <c r="E4" i="5"/>
  <c r="E6" i="4"/>
  <c r="E4" i="4"/>
  <c r="E5" i="4" s="1" a="1"/>
  <c r="E5" i="4" s="1"/>
  <c r="E6" i="3"/>
  <c r="E4" i="3"/>
  <c r="E5" i="3" s="1" a="1"/>
  <c r="E5" i="3" s="1"/>
  <c r="E6" i="2"/>
  <c r="E4" i="2"/>
  <c r="E5" i="8" a="1"/>
  <c r="E5" i="8" s="1"/>
  <c r="E5" i="5" a="1"/>
  <c r="E5" i="5" s="1"/>
  <c r="E5" i="2" a="1"/>
  <c r="E5" i="2" s="1"/>
  <c r="E6" i="1" a="1"/>
  <c r="E6" i="1"/>
  <c r="E31" i="8"/>
  <c r="E30" i="8"/>
  <c r="E29" i="8"/>
  <c r="E11" i="8"/>
  <c r="E18" i="3"/>
  <c r="E7" i="3"/>
  <c r="E49" i="1"/>
  <c r="E48" i="1"/>
  <c r="E7" i="7"/>
  <c r="E10" i="7"/>
  <c r="E28" i="8" l="1"/>
  <c r="E27" i="8"/>
  <c r="E26" i="8"/>
  <c r="E25" i="8"/>
  <c r="G24" i="8"/>
  <c r="E24" i="8"/>
  <c r="G23" i="8"/>
  <c r="E23" i="8"/>
  <c r="G22" i="8"/>
  <c r="E22" i="8"/>
  <c r="G21" i="8"/>
  <c r="E21" i="8"/>
  <c r="G20" i="8"/>
  <c r="E20" i="8"/>
  <c r="G19" i="8"/>
  <c r="E19" i="8"/>
  <c r="E18" i="8"/>
  <c r="G17" i="8"/>
  <c r="E17" i="8"/>
  <c r="G16" i="8"/>
  <c r="E16" i="8"/>
  <c r="E15" i="8"/>
  <c r="E14" i="8"/>
  <c r="E13" i="8"/>
  <c r="G12" i="8"/>
  <c r="E12" i="8"/>
  <c r="G11" i="8"/>
  <c r="E10" i="8"/>
  <c r="G9" i="8"/>
  <c r="E9" i="8"/>
  <c r="G8" i="8"/>
  <c r="E8" i="8"/>
  <c r="G7" i="8"/>
  <c r="E7" i="8"/>
  <c r="E6" i="8"/>
  <c r="E36" i="5"/>
  <c r="E16" i="6" s="1"/>
  <c r="E34" i="5"/>
  <c r="E33" i="5"/>
  <c r="E32" i="5"/>
  <c r="E31" i="5"/>
  <c r="E30" i="5"/>
  <c r="E29" i="5"/>
  <c r="E28" i="5"/>
  <c r="E27" i="5"/>
  <c r="E26" i="5"/>
  <c r="E25" i="5"/>
  <c r="E24" i="5"/>
  <c r="E23" i="5"/>
  <c r="E22" i="5"/>
  <c r="E21" i="5"/>
  <c r="E20" i="5"/>
  <c r="E19" i="5"/>
  <c r="E18" i="5"/>
  <c r="E17" i="5"/>
  <c r="E16" i="5"/>
  <c r="E15" i="5"/>
  <c r="E14" i="5"/>
  <c r="E13" i="5"/>
  <c r="E12" i="5"/>
  <c r="E11" i="5"/>
  <c r="E10" i="5"/>
  <c r="E9" i="5"/>
  <c r="E8" i="5"/>
  <c r="E7" i="5"/>
  <c r="E25" i="4"/>
  <c r="E23" i="4"/>
  <c r="E22" i="4"/>
  <c r="E21" i="4"/>
  <c r="E20" i="4"/>
  <c r="E19" i="4"/>
  <c r="E18" i="4"/>
  <c r="E17" i="4"/>
  <c r="E16" i="4"/>
  <c r="E15" i="4"/>
  <c r="E14" i="4"/>
  <c r="E13" i="4"/>
  <c r="E12" i="4"/>
  <c r="E11" i="4"/>
  <c r="E10" i="4"/>
  <c r="E9" i="4"/>
  <c r="E8" i="4"/>
  <c r="E7" i="4"/>
  <c r="E32" i="3"/>
  <c r="E31" i="3"/>
  <c r="E30" i="3"/>
  <c r="E29" i="3"/>
  <c r="E28" i="3"/>
  <c r="E27" i="3"/>
  <c r="E26" i="3"/>
  <c r="E25" i="3"/>
  <c r="E24" i="3"/>
  <c r="E23" i="3"/>
  <c r="E22" i="3"/>
  <c r="E21" i="3"/>
  <c r="E20" i="3"/>
  <c r="E19" i="3"/>
  <c r="E17" i="3"/>
  <c r="E16" i="3"/>
  <c r="E15" i="3"/>
  <c r="E14" i="3"/>
  <c r="E13" i="3"/>
  <c r="E12" i="3"/>
  <c r="E11" i="3"/>
  <c r="E10" i="3"/>
  <c r="E9" i="3"/>
  <c r="E8" i="3"/>
  <c r="E38" i="2"/>
  <c r="E13" i="6" s="1"/>
  <c r="E36" i="2"/>
  <c r="E35" i="2"/>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52" i="1"/>
  <c r="E12" i="6" s="1"/>
  <c r="E47" i="1"/>
  <c r="E46" i="1"/>
  <c r="E45" i="1"/>
  <c r="E44" i="1"/>
  <c r="E43" i="1"/>
  <c r="E42" i="1"/>
  <c r="E41" i="1"/>
  <c r="E40" i="1"/>
  <c r="E39" i="1"/>
  <c r="G38" i="1"/>
  <c r="E38" i="1"/>
  <c r="G37" i="1"/>
  <c r="E37" i="1"/>
  <c r="G36" i="1"/>
  <c r="E36" i="1"/>
  <c r="G35" i="1"/>
  <c r="E35" i="1"/>
  <c r="G34" i="1"/>
  <c r="E34" i="1"/>
  <c r="G33" i="1"/>
  <c r="E33" i="1"/>
  <c r="G32" i="1"/>
  <c r="E32" i="1"/>
  <c r="E31" i="1"/>
  <c r="E30" i="1"/>
  <c r="E29" i="1"/>
  <c r="E28" i="1"/>
  <c r="E27" i="1"/>
  <c r="G26" i="1"/>
  <c r="E26" i="1"/>
  <c r="G25" i="1"/>
  <c r="E25" i="1"/>
  <c r="G24" i="1"/>
  <c r="E24" i="1"/>
  <c r="G23" i="1"/>
  <c r="E23" i="1"/>
  <c r="G22" i="1"/>
  <c r="E22" i="1"/>
  <c r="G21" i="1"/>
  <c r="E21" i="1"/>
  <c r="G20" i="1"/>
  <c r="E20" i="1"/>
  <c r="E19" i="1"/>
  <c r="G18" i="1"/>
  <c r="E18" i="1"/>
  <c r="G17" i="1"/>
  <c r="E17" i="1"/>
  <c r="E16" i="1"/>
  <c r="E15" i="1"/>
  <c r="E14" i="1"/>
  <c r="G13" i="1"/>
  <c r="E13" i="1"/>
  <c r="G12" i="1"/>
  <c r="E12" i="1"/>
  <c r="E11" i="1"/>
  <c r="G10" i="1"/>
  <c r="E10" i="1"/>
  <c r="G9" i="1"/>
  <c r="E9" i="1"/>
  <c r="G8" i="1"/>
  <c r="E8" i="1"/>
  <c r="G7" i="1"/>
  <c r="E7" i="1"/>
  <c r="E5" i="1"/>
  <c r="E28" i="7"/>
  <c r="E27" i="7"/>
  <c r="E26" i="7"/>
  <c r="E25" i="7"/>
  <c r="G24" i="7"/>
  <c r="E24" i="7"/>
  <c r="G23" i="7"/>
  <c r="E23" i="7"/>
  <c r="G22" i="7"/>
  <c r="E22" i="7"/>
  <c r="G21" i="7"/>
  <c r="E21" i="7"/>
  <c r="G20" i="7"/>
  <c r="E20" i="7"/>
  <c r="G19" i="7"/>
  <c r="E19" i="7"/>
  <c r="E18" i="7"/>
  <c r="G17" i="7"/>
  <c r="E17" i="7"/>
  <c r="G16" i="7"/>
  <c r="E16" i="7"/>
  <c r="E15" i="7"/>
  <c r="E14" i="7"/>
  <c r="E13" i="7"/>
  <c r="G12" i="7"/>
  <c r="G11" i="7"/>
  <c r="G9" i="7"/>
  <c r="E9" i="7"/>
  <c r="G8" i="7"/>
  <c r="E8" i="7"/>
  <c r="G7" i="7"/>
  <c r="E15" i="6"/>
  <c r="E11" i="7" l="1"/>
  <c r="E12" i="7" s="1" a="1"/>
  <c r="E12" i="7" s="1"/>
  <c r="E29" i="7"/>
  <c r="E33" i="7"/>
  <c r="E33" i="3"/>
  <c r="E14" i="6" s="1"/>
  <c r="E5" i="7"/>
  <c r="E6" i="7" s="1" a="1"/>
  <c r="E6" i="7" s="1"/>
  <c r="E30" i="7"/>
  <c r="E31" i="7"/>
  <c r="E32" i="7"/>
  <c r="E36" i="7" l="1"/>
  <c r="E11" i="6" s="1"/>
  <c r="E35" i="8"/>
  <c r="E17" i="6" s="1"/>
  <c r="E22"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<sst xmlns="http://schemas.openxmlformats.org/spreadsheetml/2006/main" count="444" uniqueCount="172">
  <si>
    <t>Unit</t>
  </si>
  <si>
    <t>Item</t>
  </si>
  <si>
    <t xml:space="preserve">Unit </t>
  </si>
  <si>
    <t>Price</t>
  </si>
  <si>
    <t>Total Cost</t>
  </si>
  <si>
    <t>Per Item</t>
  </si>
  <si>
    <t>STREETS</t>
  </si>
  <si>
    <t>Concrete Removal</t>
  </si>
  <si>
    <t>Adjust Sewer Manhole to Grade</t>
  </si>
  <si>
    <t>Adjust Water Valve to Grade</t>
  </si>
  <si>
    <t>Sawcut A.C.</t>
  </si>
  <si>
    <t>Sawcut Concrete</t>
  </si>
  <si>
    <t>Pipe Bedding (Imported)</t>
  </si>
  <si>
    <t>6" Gate Valve</t>
  </si>
  <si>
    <t>8" Gate Valve</t>
  </si>
  <si>
    <t>10" Gate Valve</t>
  </si>
  <si>
    <t>12" Gate Valve</t>
  </si>
  <si>
    <t>SEWER</t>
  </si>
  <si>
    <t>WATER</t>
  </si>
  <si>
    <t>48" Sewer Manhole</t>
  </si>
  <si>
    <t>60" Sewer Manhole</t>
  </si>
  <si>
    <t>Sewer Cleanout</t>
  </si>
  <si>
    <t>STORM DRAIN</t>
  </si>
  <si>
    <t>Storm Drain Manhole #1</t>
  </si>
  <si>
    <t>Catch Basin 3.5' Width</t>
  </si>
  <si>
    <t xml:space="preserve">PROJECT NO: </t>
  </si>
  <si>
    <t>LOCATION :</t>
  </si>
  <si>
    <t xml:space="preserve">By: </t>
  </si>
  <si>
    <t xml:space="preserve">DATE: </t>
  </si>
  <si>
    <t>EA</t>
  </si>
  <si>
    <t>SF</t>
  </si>
  <si>
    <t>LF</t>
  </si>
  <si>
    <t>TON</t>
  </si>
  <si>
    <t>LS</t>
  </si>
  <si>
    <t>CY</t>
  </si>
  <si>
    <t>GRAND TOTAL STREETS ONLY</t>
  </si>
  <si>
    <t>PCC Curb Only</t>
  </si>
  <si>
    <t>4" PCC Sidewalk</t>
  </si>
  <si>
    <t>6" PCC Thick Drive Approach</t>
  </si>
  <si>
    <t>AC Pavement Removal</t>
  </si>
  <si>
    <t>GRAND TOTAL WATER ONLY</t>
  </si>
  <si>
    <t>GRAND TOTAL SEWER ONLY</t>
  </si>
  <si>
    <t>ENGINEER'S ESTIMATE GRAND TOTAL</t>
  </si>
  <si>
    <t>Prepared By:</t>
  </si>
  <si>
    <t>R.C.E. Number:</t>
  </si>
  <si>
    <t>Expiration:</t>
  </si>
  <si>
    <t>Place R.C.E. Stamp Here</t>
  </si>
  <si>
    <t>ENGINEERING COST ESTIMATE</t>
  </si>
  <si>
    <t>2" x 6" Redwood Header</t>
  </si>
  <si>
    <t>8" PCC Thick Drive Approach</t>
  </si>
  <si>
    <t>Street Sign</t>
  </si>
  <si>
    <t>Traffic Sign and Post</t>
  </si>
  <si>
    <t>Reflector Sign and Post</t>
  </si>
  <si>
    <t>PCC 8" Curb &amp; 24" Gutter</t>
  </si>
  <si>
    <t>12" Pipe &amp; Fittings Installed, including excavation, bedding, backfill and pavement restoration</t>
  </si>
  <si>
    <t>6" Pipe &amp; Fittings Installed, including excavation, bedding, backfill and pavement restoration</t>
  </si>
  <si>
    <t>8" Pipe &amp; Fittings Installed, including excavation, bedding, backfill and pavement restoration.</t>
  </si>
  <si>
    <t>10" Pipe &amp; Fittings Installed, including excavation, bedding, backfill and pavement restoration</t>
  </si>
  <si>
    <t>24 inch RCP Installed, including excavation, bedding, backfill and pavement restoration</t>
  </si>
  <si>
    <t>18 inch RCP Installed, including excavation, bedding, backfill and pavement restoration</t>
  </si>
  <si>
    <t>30 inch RCP Installed, including excavation, bedding, backfill and pavement restoration</t>
  </si>
  <si>
    <t>36 inch RCP Installed, including excavation, bedding, backfill and pavement restoration</t>
  </si>
  <si>
    <t>42 inch RCP Installed, including excavation, bedding, backfill and pavement restoration</t>
  </si>
  <si>
    <t>48 inch RCP Installed, including excavation, bedding, backfill and pavement restoration</t>
  </si>
  <si>
    <t>54 inch RCP Installed, including excavation, bedding, backfill and pavement restoration</t>
  </si>
  <si>
    <t>60 inch RCP Installed, including excavation, bedding, backfill and pavement restoration</t>
  </si>
  <si>
    <t>72 inch RCP Installed, including excavation, bedding, backfill and pavement restoration</t>
  </si>
  <si>
    <t>96 inch RCP Installed, including excavation, bedding, backfill and pavement restoration</t>
  </si>
  <si>
    <t>Quantity</t>
  </si>
  <si>
    <t>BY  ENGINEER</t>
  </si>
  <si>
    <t xml:space="preserve">EA </t>
  </si>
  <si>
    <t>AC Variable - &lt;300T</t>
  </si>
  <si>
    <t>AC Variable - &gt;300T</t>
  </si>
  <si>
    <t>CAB Variable - &lt;300T</t>
  </si>
  <si>
    <t>CAB Variable - &gt;300T</t>
  </si>
  <si>
    <t>S.W. Ramps (A.D.A. Compliant)</t>
  </si>
  <si>
    <t>Junction Structure #2  (24" or larger)</t>
  </si>
  <si>
    <t>Junction Structure #4  (24" or smaller)</t>
  </si>
  <si>
    <t>Catch Basin 7' Width/L.D.</t>
  </si>
  <si>
    <t>Catch Basin 10' Width/L.D.</t>
  </si>
  <si>
    <t>Catch Basin 14' Width/L.D.</t>
  </si>
  <si>
    <t>Catch Basin 21' Width/L.D.</t>
  </si>
  <si>
    <t>Adjust Sewer Cleanout to Grade</t>
  </si>
  <si>
    <t>Excavation (Clean Material) (5% of Construction Cost)</t>
  </si>
  <si>
    <t>Clear &amp; Grub Site (5% of construction cost)</t>
  </si>
  <si>
    <t>GRAND TOTAL RECYCLED WATER ONLY</t>
  </si>
  <si>
    <t xml:space="preserve">                     RECYCLED  WATER</t>
  </si>
  <si>
    <t>CITY OF HESPERIA</t>
  </si>
  <si>
    <t>GRAND TOTAL STREETS</t>
  </si>
  <si>
    <t>GRAND TOTAL WATER</t>
  </si>
  <si>
    <t>GRAND TOTAL RECYCLED WATER</t>
  </si>
  <si>
    <t>GRAND TOTAL SEWER</t>
  </si>
  <si>
    <t>GRAND TOTAL STORM DRAIN</t>
  </si>
  <si>
    <t>4" Gate Valve</t>
  </si>
  <si>
    <t>4" Pipe &amp; Fittings Installed, including excavation, bedding, backfill and pavement restoration</t>
  </si>
  <si>
    <t>8" PCC Cross Gutter/Spandrel</t>
  </si>
  <si>
    <t>Pipe Encasement</t>
  </si>
  <si>
    <t>Backflow Valve</t>
  </si>
  <si>
    <t>Outlet Headwall</t>
  </si>
  <si>
    <t>24" Drop Inlet</t>
  </si>
  <si>
    <t>Import (Incl. Compaction)</t>
  </si>
  <si>
    <t>Subgrade Preparation</t>
  </si>
  <si>
    <t>PCC 6" Curb &amp; 24" Gutter</t>
  </si>
  <si>
    <t>8" A.C. Curb</t>
  </si>
  <si>
    <t>Mountable AC Dike</t>
  </si>
  <si>
    <t>Survey Monument Setting Fee</t>
  </si>
  <si>
    <t>Street Light</t>
  </si>
  <si>
    <t xml:space="preserve">   Linear Striping</t>
  </si>
  <si>
    <t xml:space="preserve">   Symbols and Legends</t>
  </si>
  <si>
    <t>Under Sidewalk Drain</t>
  </si>
  <si>
    <t>Curb Drain</t>
  </si>
  <si>
    <t>4" Pipe &amp; Fittings Installed, including excavation, bedding, backfill, thrust block and pavement restoration</t>
  </si>
  <si>
    <t>6" Pipe &amp; Fittings Installed, including excavation, bedding, backfill, thrust block and pavement restoration</t>
  </si>
  <si>
    <t>8" Pipe &amp; Fittings Installed, including excavation, bedding, backfill, thrust block and pavement restoration</t>
  </si>
  <si>
    <t>10" Pipe &amp; Fittings Installed, including excavation, bedding, backfill, thrust block and pavement restoration</t>
  </si>
  <si>
    <t>12" Pipe &amp; Fittings Installed, including excavation, bedding, backfill, thrust block and pavement restoration</t>
  </si>
  <si>
    <t>Fire Hydrant Assembly per City Std. W-2</t>
  </si>
  <si>
    <t>Fire Hydrant Assembly per City Std. W-3</t>
  </si>
  <si>
    <t>Blowoff Assembly 4" per City Std. W-18</t>
  </si>
  <si>
    <t>2" Air Release/Vacuum Valve per City Std. W-16</t>
  </si>
  <si>
    <t>1" Water Service/Meter per City Std. W-7</t>
  </si>
  <si>
    <t>2" Water Service/Meter per City Std. W-9</t>
  </si>
  <si>
    <t>4" DCDA or RPDA per City Std W-14 or W-15</t>
  </si>
  <si>
    <t>6" DCDA or RPDA per City Std W-14 or W-15</t>
  </si>
  <si>
    <t>8" DCDA or RPDA per City Std W-14 or W-15</t>
  </si>
  <si>
    <t>10" DCDA or RPDA per City Std W-14 or W-15</t>
  </si>
  <si>
    <t>Joint Restraint</t>
  </si>
  <si>
    <t>Irrigation Service RP's</t>
  </si>
  <si>
    <t>4" Sewer Lateral with Wye Connection</t>
  </si>
  <si>
    <t>6" Sewer Lateral with Wye Connection</t>
  </si>
  <si>
    <t>8" PVC Installed, including excavation, bedding, backfill and pavement restoration</t>
  </si>
  <si>
    <t>10" PVC Installed, including excavation, bedding, backfill and pavement restoration</t>
  </si>
  <si>
    <t>12" PVC Installed, including excavation, bedding, backfill and pavement restoration</t>
  </si>
  <si>
    <t>Drywell</t>
  </si>
  <si>
    <t>GRAND TOTAL STORM WATER</t>
  </si>
  <si>
    <t>Clear &amp; Grub Site (5% of Construction Cost)</t>
  </si>
  <si>
    <t xml:space="preserve">Engineers Estimate is subject to change during the Plan Check Process. Plan Check Fees are based on the Engineer's Cost Estimate and all fees are subject to adjustment upon further review. </t>
  </si>
  <si>
    <t>Mobilization (5% of Construction Cost)</t>
  </si>
  <si>
    <t>Traffic Control (5% of Construction Cost or $10,000)</t>
  </si>
  <si>
    <t>Landscape (Xeriscape)</t>
  </si>
  <si>
    <t>Potholing &amp; Utility Location</t>
  </si>
  <si>
    <t>Trench Support/Shoring (&gt;4' foot depth)</t>
  </si>
  <si>
    <t>Removal, Disposal of AC and Backfill CII Base</t>
  </si>
  <si>
    <t>Construction Costs</t>
  </si>
  <si>
    <t>Administration Costs</t>
  </si>
  <si>
    <t>Survey/Construction Staking (3 % of Construction Cost)</t>
  </si>
  <si>
    <t>Fiber Rolls</t>
  </si>
  <si>
    <t>Silt Fence</t>
  </si>
  <si>
    <t>Jute Mat</t>
  </si>
  <si>
    <t>Straw Mat</t>
  </si>
  <si>
    <t>Fiber Mat</t>
  </si>
  <si>
    <t>Hydroseed</t>
  </si>
  <si>
    <t>Hydraulic Mulch</t>
  </si>
  <si>
    <t>Sand/Gravel Bag</t>
  </si>
  <si>
    <t>Inlet Protection</t>
  </si>
  <si>
    <t>Concrete Washout</t>
  </si>
  <si>
    <t>Stabilized Construction Entry</t>
  </si>
  <si>
    <t>Traffic Control (5% of Construction Cost or $1,000)</t>
  </si>
  <si>
    <t xml:space="preserve">Excavation  </t>
  </si>
  <si>
    <t>Import (engineered fill)</t>
  </si>
  <si>
    <t>Fine Grading</t>
  </si>
  <si>
    <t>Project Contingency (10% of Construction Cost)</t>
  </si>
  <si>
    <t>Construction Inspection and Testing (2% of Construction Cost)</t>
  </si>
  <si>
    <t>GRAND TOTAL GRADING ONLY</t>
  </si>
  <si>
    <t>GRADING &amp; EROSION CONTROL</t>
  </si>
  <si>
    <t>Note:  The City of Hesperia will require a 50% of total Grading Bond for All projects.</t>
  </si>
  <si>
    <t>GRAND TOTAL GRADING &amp; EROSION CONTROL</t>
  </si>
  <si>
    <t>GRAND TOTAL LANDSCAPE &amp; LIGHTING</t>
  </si>
  <si>
    <t>LANDSCAPE AND LIGHTING</t>
  </si>
  <si>
    <t>LANDSCAPING AND LIGHTING SF</t>
  </si>
  <si>
    <t>Mobilization (5% of Construction Cost OR $5,000)</t>
  </si>
  <si>
    <t>GRAND TOTAL LANDSCAPE AND LIGHTING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</si>
</sst>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17" x14ac:knownFonts="1">
    <font>
      <sz val="10"/>
      <name val="Arial"/>
    </font>
    <font>
      <sz val="10"/>
      <name val="Arial"/>
    </font>
    <font>
      <b/>
      <sz val="10"/>
      <name val="Arial"/>
      <family val="2"/>
    </font>
    <font>
      <b/>
      <sz val="12"/>
      <name val="Arial"/>
      <family val="2"/>
    </font>
    <font>
      <u/>
      <sz val="10"/>
      <name val="Arial"/>
      <family val="2"/>
    </font>
    <font>
      <sz val="8"/>
      <name val="Arial"/>
      <family val="2"/>
    </font>
    <font>
      <b/>
      <sz val="18"/>
      <color indexed="9"/>
      <name val="Arial"/>
      <family val="2"/>
    </font>
    <font>
      <b/>
      <sz val="14"/>
      <name val="Arial"/>
      <family val="2"/>
    </font>
    <font>
      <sz val="10"/>
      <name val="Arial"/>
      <family val="2"/>
    </font>
    <font>
      <b/>
      <i/>
      <sz val="10"/>
      <name val="Arial"/>
      <family val="2"/>
    </font>
    <font>
      <sz val="12"/>
      <name val="Arial"/>
      <family val="2"/>
    </font>
    <font>
      <b/>
      <i/>
      <sz val="12"/>
      <name val="Arial"/>
      <family val="2"/>
    </font>
    <font>
      <b/>
      <sz val="16"/>
      <name val="Arial"/>
      <family val="2"/>
    </font>
    <font>
      <b/>
      <sz val="20"/>
      <color indexed="9"/>
      <name val="Times New Roman"/>
      <family val="1"/>
    </font>
    <font>
      <sz val="11"/>
      <name val="Arial"/>
      <family val="2"/>
    </font>
    <font>
      <sz val="10"/>
      <name val="Arial"/>
      <family val="2"/>
    </font>
    <font>
      <sz val="12"/>
      <color rgb="FFFF0000"/>
      <name val="Arial"/>
      <family val="2"/>
    </font>
  </fonts>
  <fills count="6">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theme="0" tint="-0.34998626667073579"/>
        <bgColor indexed="64"/>
      </patternFill>
    </fill>
    <fill>
      <patternFill patternType="solid">
        <fgColor theme="0"/>
        <bgColor indexed="64"/>
      </patternFill>
    </fill>
  </fills>
  <borders count="26">
    <border>
      <left/>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5" fillId="0" borderId="0" xfId="0" applyFont="1"/>
    <xf numFmtId="0" fontId="0" fillId="0" borderId="0" xfId="0" applyAlignment="1">
      <alignment horizontal="center"/>
    </xf>
    <xf numFmtId="0" fontId="5" fillId="0" borderId="0" xfId="0" applyFont="1" applyAlignment="1">
      <alignment horizontal="center"/>
    </xf>
    <xf numFmtId="0" fontId="6" fillId="2" borderId="0" xfId="0" applyFont="1" applyFill="1"/>
    <xf numFmtId="0" fontId="6" fillId="2" borderId="0" xfId="0" applyFont="1" applyFill="1" applyAlignment="1">
      <alignment horizontal="center"/>
    </xf>
    <xf numFmtId="0" fontId="7" fillId="0" borderId="0" xfId="0" applyFont="1" applyAlignment="1">
      <alignment horizontal="center"/>
    </xf>
    <xf numFmtId="44" fontId="6" fillId="2" borderId="0" xfId="1" applyFont="1" applyFill="1"/>
    <xf numFmtId="44" fontId="0" fillId="0" borderId="0" xfId="1" applyFont="1"/>
    <xf numFmtId="44" fontId="0" fillId="0" borderId="0" xfId="1" applyFont="1" applyBorder="1"/>
    <xf numFmtId="44" fontId="5" fillId="0" borderId="0" xfId="1" applyFont="1"/>
    <xf numFmtId="0" fontId="0" fillId="3" borderId="0" xfId="0" applyFill="1"/>
    <xf numFmtId="0" fontId="8" fillId="0" borderId="0" xfId="0" applyFont="1"/>
    <xf numFmtId="0" fontId="0" fillId="3" borderId="1" xfId="0" applyFill="1" applyBorder="1" applyAlignment="1">
      <alignment horizontal="center"/>
    </xf>
    <xf numFmtId="44" fontId="0" fillId="3" borderId="1" xfId="1" applyFont="1" applyFill="1" applyBorder="1"/>
    <xf numFmtId="44" fontId="8" fillId="0" borderId="2" xfId="1" applyFont="1" applyBorder="1"/>
    <xf numFmtId="0" fontId="0" fillId="0" borderId="3" xfId="0" applyBorder="1" applyAlignment="1">
      <alignment horizontal="center"/>
    </xf>
    <xf numFmtId="44" fontId="0" fillId="0" borderId="3" xfId="1" applyFont="1" applyBorder="1"/>
    <xf numFmtId="0" fontId="0" fillId="0" borderId="4" xfId="0" applyBorder="1" applyAlignment="1">
      <alignment horizontal="center"/>
    </xf>
    <xf numFmtId="44" fontId="0" fillId="0" borderId="4" xfId="1" applyFont="1" applyBorder="1"/>
    <xf numFmtId="0" fontId="10" fillId="0" borderId="0" xfId="0" applyFont="1"/>
    <xf numFmtId="44" fontId="10" fillId="0" borderId="2" xfId="1" applyFont="1" applyBorder="1"/>
    <xf numFmtId="0" fontId="11" fillId="0" borderId="0" xfId="0" applyFont="1" applyAlignment="1">
      <alignment horizontal="left"/>
    </xf>
    <xf numFmtId="0" fontId="0" fillId="0" borderId="0" xfId="0" applyAlignment="1">
      <alignment wrapText="1"/>
    </xf>
    <xf numFmtId="0" fontId="0" fillId="3" borderId="1" xfId="0" applyFill="1" applyBorder="1" applyAlignment="1">
      <alignment wrapText="1"/>
    </xf>
    <xf numFmtId="0" fontId="3" fillId="0" borderId="0" xfId="0" applyFont="1" applyAlignment="1">
      <alignment wrapText="1"/>
    </xf>
    <xf numFmtId="0" fontId="0" fillId="0" borderId="3" xfId="0" applyBorder="1" applyAlignment="1">
      <alignment wrapText="1"/>
    </xf>
    <xf numFmtId="0" fontId="0" fillId="0" borderId="4" xfId="0" applyBorder="1" applyAlignment="1">
      <alignment wrapText="1"/>
    </xf>
    <xf numFmtId="0" fontId="5" fillId="0" borderId="0" xfId="0" applyFont="1" applyAlignment="1">
      <alignment wrapText="1"/>
    </xf>
    <xf numFmtId="0" fontId="3" fillId="0" borderId="0" xfId="0" applyFont="1" applyAlignment="1">
      <alignment horizontal="left"/>
    </xf>
    <xf numFmtId="0" fontId="12" fillId="0" borderId="0" xfId="0" applyFont="1" applyAlignment="1">
      <alignment horizontal="center" wrapText="1"/>
    </xf>
    <xf numFmtId="0" fontId="13" fillId="2" borderId="0" xfId="0" applyFont="1" applyFill="1" applyAlignment="1">
      <alignment horizontal="center" wrapText="1"/>
    </xf>
    <xf numFmtId="0" fontId="7" fillId="0" borderId="5" xfId="0" applyFont="1" applyBorder="1" applyAlignment="1">
      <alignment horizontal="center"/>
    </xf>
    <xf numFmtId="0" fontId="7" fillId="0" borderId="5" xfId="0" applyFont="1" applyBorder="1" applyAlignment="1">
      <alignment horizontal="center" wrapText="1"/>
    </xf>
    <xf numFmtId="44" fontId="7" fillId="0" borderId="5" xfId="1" applyFont="1" applyBorder="1" applyAlignment="1">
      <alignment horizontal="center"/>
    </xf>
    <xf numFmtId="0" fontId="7" fillId="0" borderId="6" xfId="0" applyFont="1" applyBorder="1" applyAlignment="1">
      <alignment horizontal="center"/>
    </xf>
    <xf numFmtId="0" fontId="7" fillId="0" borderId="6" xfId="0" applyFont="1" applyBorder="1" applyAlignment="1">
      <alignment horizontal="center" wrapText="1"/>
    </xf>
    <xf numFmtId="44" fontId="7" fillId="0" borderId="6" xfId="1" applyFont="1" applyBorder="1" applyAlignment="1">
      <alignment horizontal="center"/>
    </xf>
    <xf numFmtId="164" fontId="10" fillId="0" borderId="2" xfId="2" applyNumberFormat="1" applyFont="1" applyBorder="1"/>
    <xf numFmtId="44" fontId="2" fillId="3" borderId="1" xfId="1" applyFont="1" applyFill="1" applyBorder="1" applyAlignment="1">
      <alignment horizontal="left" indent="6"/>
    </xf>
    <xf numFmtId="0" fontId="7" fillId="0" borderId="4" xfId="0" applyFont="1" applyBorder="1" applyAlignment="1">
      <alignment horizontal="center"/>
    </xf>
    <xf numFmtId="0" fontId="7" fillId="0" borderId="4" xfId="0" applyFont="1" applyBorder="1" applyAlignment="1">
      <alignment horizontal="center" wrapText="1"/>
    </xf>
    <xf numFmtId="44" fontId="7" fillId="0" borderId="4" xfId="1" applyFont="1" applyBorder="1" applyAlignment="1">
      <alignment horizontal="center"/>
    </xf>
    <xf numFmtId="0" fontId="6" fillId="2" borderId="0" xfId="0" applyFont="1" applyFill="1" applyProtection="1">
      <protection locked="0"/>
    </xf>
    <xf numFmtId="0" fontId="0" fillId="0" borderId="0" xfId="0" applyProtection="1">
      <protection locked="0"/>
    </xf>
    <xf numFmtId="0" fontId="7" fillId="0" borderId="7"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0" fillId="3" borderId="9" xfId="0" applyFill="1" applyBorder="1" applyProtection="1">
      <protection locked="0"/>
    </xf>
    <xf numFmtId="0" fontId="10" fillId="0" borderId="2" xfId="0" applyFont="1" applyBorder="1" applyProtection="1">
      <protection locked="0"/>
    </xf>
    <xf numFmtId="0" fontId="0" fillId="0" borderId="7" xfId="0" applyBorder="1" applyProtection="1">
      <protection locked="0"/>
    </xf>
    <xf numFmtId="0" fontId="0" fillId="0" borderId="10" xfId="0" applyBorder="1" applyProtection="1">
      <protection locked="0"/>
    </xf>
    <xf numFmtId="0" fontId="0" fillId="0" borderId="8" xfId="0" applyBorder="1" applyProtection="1">
      <protection locked="0"/>
    </xf>
    <xf numFmtId="0" fontId="5" fillId="0" borderId="0" xfId="0" applyFont="1" applyProtection="1">
      <protection locked="0"/>
    </xf>
    <xf numFmtId="0" fontId="7" fillId="0" borderId="11"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3" xfId="0" applyFont="1" applyBorder="1" applyAlignment="1" applyProtection="1">
      <alignment horizontal="center"/>
      <protection locked="0"/>
    </xf>
    <xf numFmtId="0" fontId="7" fillId="3" borderId="14" xfId="0" applyFont="1" applyFill="1" applyBorder="1" applyAlignment="1" applyProtection="1">
      <alignment horizontal="center"/>
      <protection locked="0"/>
    </xf>
    <xf numFmtId="0" fontId="10" fillId="0" borderId="15" xfId="0" applyFont="1" applyBorder="1" applyProtection="1">
      <protection locked="0"/>
    </xf>
    <xf numFmtId="0" fontId="0" fillId="3" borderId="14" xfId="0" applyFill="1" applyBorder="1" applyProtection="1">
      <protection locked="0"/>
    </xf>
    <xf numFmtId="0" fontId="4" fillId="0" borderId="0" xfId="0" applyFont="1" applyProtection="1">
      <protection locked="0"/>
    </xf>
    <xf numFmtId="0" fontId="7" fillId="3" borderId="16" xfId="0" applyFont="1" applyFill="1" applyBorder="1" applyProtection="1">
      <protection locked="0"/>
    </xf>
    <xf numFmtId="0" fontId="7" fillId="0" borderId="17" xfId="0" applyFont="1" applyBorder="1" applyAlignment="1" applyProtection="1">
      <alignment horizontal="left" indent="1"/>
      <protection locked="0"/>
    </xf>
    <xf numFmtId="0" fontId="11" fillId="0" borderId="18" xfId="0" applyFont="1" applyBorder="1" applyAlignment="1" applyProtection="1">
      <alignment horizontal="left" indent="1"/>
      <protection locked="0"/>
    </xf>
    <xf numFmtId="0" fontId="10" fillId="0" borderId="13" xfId="0" applyFont="1" applyBorder="1" applyAlignment="1" applyProtection="1">
      <alignment horizontal="left" indent="1"/>
      <protection locked="0"/>
    </xf>
    <xf numFmtId="0" fontId="10" fillId="0" borderId="0" xfId="0" applyFont="1" applyAlignment="1" applyProtection="1">
      <alignment horizontal="left" indent="1"/>
      <protection locked="0"/>
    </xf>
    <xf numFmtId="0" fontId="0" fillId="0" borderId="0" xfId="0" applyAlignment="1" applyProtection="1">
      <alignment horizontal="left" indent="2"/>
      <protection locked="0"/>
    </xf>
    <xf numFmtId="0" fontId="11" fillId="0" borderId="0" xfId="0" applyFont="1" applyAlignment="1" applyProtection="1">
      <alignment horizontal="left"/>
      <protection locked="0"/>
    </xf>
    <xf numFmtId="0" fontId="9" fillId="0" borderId="0" xfId="0" applyFont="1" applyAlignment="1" applyProtection="1">
      <alignment horizontal="left"/>
      <protection locked="0"/>
    </xf>
    <xf numFmtId="0" fontId="10" fillId="0" borderId="15" xfId="0" applyFont="1" applyBorder="1" applyAlignment="1">
      <alignment horizontal="center"/>
    </xf>
    <xf numFmtId="0" fontId="10" fillId="0" borderId="15" xfId="0" applyFont="1" applyBorder="1" applyAlignment="1">
      <alignment horizontal="left" wrapText="1" indent="1"/>
    </xf>
    <xf numFmtId="9" fontId="10" fillId="0" borderId="2" xfId="2" applyFont="1" applyBorder="1" applyProtection="1"/>
    <xf numFmtId="44" fontId="10" fillId="0" borderId="15" xfId="1" applyFont="1" applyBorder="1" applyProtection="1"/>
    <xf numFmtId="0" fontId="10" fillId="0" borderId="2" xfId="0" applyFont="1" applyBorder="1" applyAlignment="1">
      <alignment horizontal="center"/>
    </xf>
    <xf numFmtId="0" fontId="10" fillId="0" borderId="2" xfId="0" applyFont="1" applyBorder="1" applyAlignment="1">
      <alignment horizontal="left" wrapText="1" indent="1"/>
    </xf>
    <xf numFmtId="44" fontId="10" fillId="0" borderId="2" xfId="1" applyFont="1" applyBorder="1" applyProtection="1"/>
    <xf numFmtId="44" fontId="10" fillId="0" borderId="2" xfId="0" applyNumberFormat="1" applyFont="1" applyBorder="1"/>
    <xf numFmtId="44" fontId="0" fillId="0" borderId="0" xfId="1" applyFont="1" applyProtection="1"/>
    <xf numFmtId="0" fontId="7" fillId="3" borderId="1" xfId="0" applyFont="1" applyFill="1" applyBorder="1" applyAlignment="1">
      <alignment wrapText="1"/>
    </xf>
    <xf numFmtId="44" fontId="2" fillId="3" borderId="1" xfId="1" applyFont="1" applyFill="1" applyBorder="1" applyAlignment="1" applyProtection="1">
      <alignment horizontal="left" indent="6"/>
    </xf>
    <xf numFmtId="44" fontId="3" fillId="3" borderId="9" xfId="1" applyFont="1" applyFill="1" applyBorder="1" applyProtection="1"/>
    <xf numFmtId="0" fontId="4" fillId="0" borderId="0" xfId="0" applyFont="1" applyAlignment="1">
      <alignment horizontal="center"/>
    </xf>
    <xf numFmtId="0" fontId="9" fillId="0" borderId="0" xfId="0" applyFont="1" applyAlignment="1">
      <alignment wrapText="1"/>
    </xf>
    <xf numFmtId="10" fontId="8" fillId="0" borderId="0" xfId="1" applyNumberFormat="1" applyFont="1" applyFill="1" applyBorder="1" applyProtection="1"/>
    <xf numFmtId="44" fontId="9" fillId="0" borderId="0" xfId="1" applyFont="1" applyFill="1" applyBorder="1" applyProtection="1"/>
    <xf numFmtId="44" fontId="3" fillId="3" borderId="9" xfId="0" applyNumberFormat="1" applyFont="1" applyFill="1" applyBorder="1"/>
    <xf numFmtId="0" fontId="0" fillId="3" borderId="19" xfId="0" applyFill="1" applyBorder="1" applyAlignment="1">
      <alignment horizontal="center"/>
    </xf>
    <xf numFmtId="0" fontId="0" fillId="3" borderId="19" xfId="0" applyFill="1" applyBorder="1" applyAlignment="1">
      <alignment wrapText="1"/>
    </xf>
    <xf numFmtId="44" fontId="0" fillId="3" borderId="19" xfId="1" applyFont="1" applyFill="1" applyBorder="1" applyProtection="1"/>
    <xf numFmtId="0" fontId="0" fillId="3" borderId="20" xfId="0" applyFill="1" applyBorder="1"/>
    <xf numFmtId="0" fontId="12" fillId="3" borderId="1" xfId="0" applyFont="1" applyFill="1" applyBorder="1" applyAlignment="1">
      <alignment wrapText="1"/>
    </xf>
    <xf numFmtId="44" fontId="7" fillId="3" borderId="9" xfId="1" applyFont="1" applyFill="1" applyBorder="1" applyProtection="1"/>
    <xf numFmtId="44" fontId="14" fillId="0" borderId="0" xfId="1" applyFont="1"/>
    <xf numFmtId="9" fontId="10" fillId="0" borderId="2" xfId="1" applyNumberFormat="1" applyFont="1" applyBorder="1" applyProtection="1"/>
    <xf numFmtId="0" fontId="10" fillId="0" borderId="21" xfId="0" applyFont="1" applyBorder="1" applyAlignment="1">
      <alignment horizontal="center"/>
    </xf>
    <xf numFmtId="44" fontId="10" fillId="0" borderId="21" xfId="1" applyFont="1" applyBorder="1" applyProtection="1"/>
    <xf numFmtId="44" fontId="10" fillId="0" borderId="2" xfId="1" applyFont="1" applyFill="1" applyBorder="1" applyProtection="1"/>
    <xf numFmtId="0" fontId="10" fillId="0" borderId="2" xfId="0" applyFont="1" applyBorder="1" applyAlignment="1">
      <alignment wrapText="1"/>
    </xf>
    <xf numFmtId="0" fontId="8" fillId="0" borderId="2" xfId="0" applyFont="1" applyBorder="1" applyAlignment="1">
      <alignment horizontal="center"/>
    </xf>
    <xf numFmtId="0" fontId="8" fillId="0" borderId="2" xfId="0" applyFont="1" applyBorder="1" applyAlignment="1">
      <alignment wrapText="1"/>
    </xf>
    <xf numFmtId="44" fontId="8" fillId="0" borderId="2" xfId="1" applyFont="1" applyBorder="1" applyProtection="1"/>
    <xf numFmtId="44" fontId="0" fillId="0" borderId="2" xfId="0" applyNumberFormat="1" applyBorder="1"/>
    <xf numFmtId="44" fontId="10" fillId="0" borderId="2" xfId="0" applyNumberFormat="1" applyFont="1" applyBorder="1" applyProtection="1">
      <protection locked="0"/>
    </xf>
    <xf numFmtId="44" fontId="10" fillId="0" borderId="0" xfId="1" applyFont="1" applyBorder="1" applyProtection="1"/>
    <xf numFmtId="44" fontId="10" fillId="0" borderId="0" xfId="1" applyFont="1" applyBorder="1"/>
    <xf numFmtId="9" fontId="10" fillId="0" borderId="0" xfId="2" applyFont="1" applyBorder="1" applyProtection="1"/>
    <xf numFmtId="164" fontId="10" fillId="0" borderId="0" xfId="2" applyNumberFormat="1" applyFont="1" applyBorder="1"/>
    <xf numFmtId="164" fontId="10" fillId="0" borderId="0" xfId="2" applyNumberFormat="1" applyFont="1" applyBorder="1" applyProtection="1"/>
    <xf numFmtId="0" fontId="10" fillId="0" borderId="2" xfId="0" applyFont="1" applyBorder="1" applyAlignment="1">
      <alignment horizontal="left" wrapText="1"/>
    </xf>
    <xf numFmtId="0" fontId="16" fillId="0" borderId="0" xfId="0" applyFont="1"/>
    <xf numFmtId="9" fontId="10" fillId="0" borderId="2" xfId="1" applyNumberFormat="1" applyFont="1" applyBorder="1"/>
    <xf numFmtId="0" fontId="0" fillId="3" borderId="14" xfId="0" applyFill="1" applyBorder="1"/>
    <xf numFmtId="0" fontId="2" fillId="0" borderId="22" xfId="0" applyFont="1" applyBorder="1" applyAlignment="1" applyProtection="1">
      <alignment wrapText="1"/>
      <protection locked="0"/>
    </xf>
    <xf numFmtId="44" fontId="10" fillId="0" borderId="2" xfId="1" applyFont="1" applyBorder="1" applyProtection="1">
      <protection locked="0"/>
    </xf>
    <xf numFmtId="0" fontId="10" fillId="0" borderId="2" xfId="0" applyFont="1" applyBorder="1" applyAlignment="1" applyProtection="1">
      <alignment wrapText="1"/>
      <protection locked="0"/>
    </xf>
    <xf numFmtId="0" fontId="10" fillId="0" borderId="2" xfId="0" applyFont="1" applyBorder="1" applyAlignment="1" applyProtection="1">
      <alignment horizontal="center"/>
      <protection locked="0"/>
    </xf>
    <xf numFmtId="0" fontId="10" fillId="0" borderId="2" xfId="0" applyFont="1" applyBorder="1" applyAlignment="1" applyProtection="1">
      <alignment horizontal="left" wrapText="1" indent="1"/>
      <protection locked="0"/>
    </xf>
    <xf numFmtId="0" fontId="0" fillId="0" borderId="2" xfId="0" applyBorder="1"/>
    <xf numFmtId="0" fontId="0" fillId="0" borderId="2" xfId="0" applyBorder="1" applyAlignment="1">
      <alignment horizontal="center"/>
    </xf>
    <xf numFmtId="44" fontId="0" fillId="0" borderId="2" xfId="1" applyFont="1" applyBorder="1" applyProtection="1"/>
    <xf numFmtId="0" fontId="3" fillId="0" borderId="2" xfId="0" applyFont="1" applyBorder="1" applyAlignment="1">
      <alignment wrapText="1"/>
    </xf>
    <xf numFmtId="44" fontId="3" fillId="0" borderId="2" xfId="0" applyNumberFormat="1" applyFont="1" applyBorder="1"/>
    <xf numFmtId="9" fontId="0" fillId="0" borderId="2" xfId="1" applyNumberFormat="1" applyFont="1" applyBorder="1" applyProtection="1"/>
    <xf numFmtId="0" fontId="0" fillId="4" borderId="0" xfId="0" applyFill="1" applyProtection="1">
      <protection locked="0"/>
    </xf>
    <xf numFmtId="0" fontId="0" fillId="4" borderId="0" xfId="0" applyFill="1" applyAlignment="1">
      <alignment horizontal="center"/>
    </xf>
    <xf numFmtId="0" fontId="0" fillId="4" borderId="0" xfId="0" applyFill="1" applyAlignment="1">
      <alignment wrapText="1"/>
    </xf>
    <xf numFmtId="44" fontId="15" fillId="4" borderId="0" xfId="1" applyFont="1" applyFill="1"/>
    <xf numFmtId="0" fontId="10" fillId="5" borderId="2" xfId="0" applyFont="1" applyFill="1" applyBorder="1" applyAlignment="1">
      <alignment horizontal="center"/>
    </xf>
    <xf numFmtId="0" fontId="10" fillId="5" borderId="2" xfId="0" applyFont="1" applyFill="1" applyBorder="1" applyAlignment="1">
      <alignment horizontal="left" wrapText="1" indent="1"/>
    </xf>
    <xf numFmtId="44" fontId="10" fillId="5" borderId="2" xfId="1" applyFont="1" applyFill="1" applyBorder="1" applyProtection="1"/>
    <xf numFmtId="44" fontId="10" fillId="5" borderId="2" xfId="0" applyNumberFormat="1" applyFont="1" applyFill="1" applyBorder="1"/>
    <xf numFmtId="0" fontId="10" fillId="0" borderId="2" xfId="0" applyFont="1" applyBorder="1"/>
    <xf numFmtId="0" fontId="7" fillId="3" borderId="14" xfId="0" applyFont="1" applyFill="1" applyBorder="1" applyAlignment="1" applyProtection="1">
      <alignment horizontal="left" vertical="center"/>
      <protection locked="0"/>
    </xf>
    <xf numFmtId="0" fontId="0" fillId="3" borderId="1" xfId="0" applyFill="1" applyBorder="1" applyAlignment="1">
      <alignment horizontal="left" vertical="center"/>
    </xf>
    <xf numFmtId="0" fontId="7" fillId="3" borderId="1" xfId="0" applyFont="1" applyFill="1" applyBorder="1" applyAlignment="1">
      <alignment vertical="center" wrapText="1"/>
    </xf>
    <xf numFmtId="0" fontId="9" fillId="0" borderId="0" xfId="0" applyFont="1" applyAlignment="1" applyProtection="1">
      <alignment horizontal="left" vertical="center" wrapText="1"/>
      <protection locked="0"/>
    </xf>
    <xf numFmtId="0" fontId="0" fillId="0" borderId="22" xfId="0" applyBorder="1" applyAlignment="1" applyProtection="1">
      <alignment horizontal="center"/>
      <protection locked="0"/>
    </xf>
    <xf numFmtId="0" fontId="0" fillId="0" borderId="21" xfId="0" applyBorder="1" applyAlignment="1" applyProtection="1">
      <alignment horizontal="center"/>
      <protection locked="0"/>
    </xf>
    <xf numFmtId="0" fontId="11" fillId="0" borderId="23" xfId="0" applyFont="1" applyBorder="1" applyAlignment="1" applyProtection="1">
      <alignment horizontal="center"/>
      <protection locked="0"/>
    </xf>
    <xf numFmtId="0" fontId="11" fillId="0" borderId="24" xfId="0" applyFont="1" applyBorder="1" applyAlignment="1" applyProtection="1">
      <alignment horizontal="center"/>
      <protection locked="0"/>
    </xf>
    <xf numFmtId="0" fontId="11" fillId="0" borderId="25" xfId="0" applyFont="1" applyBorder="1" applyAlignment="1" applyProtection="1">
      <alignment horizontal="center"/>
      <protection locked="0"/>
    </xf>
  </cellXfs>
  <cellStyles count="3">
    <cellStyle name="Currency" xfId="1" builtinId="4"/>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1</xdr:row>
      <xdr:rowOff>66675</xdr:rowOff>
    </xdr:from>
    <xdr:to>
      <xdr:col>0</xdr:col>
      <xdr:colOff>1371600</xdr:colOff>
      <xdr:row>6</xdr:row>
      <xdr:rowOff>95250</xdr:rowOff>
    </xdr:to>
    <xdr:pic>
      <xdr:nvPicPr>
        <xdr:cNvPr id="6248" name="Picture 1">
          <a:extLst>
            <a:ext uri="{FF2B5EF4-FFF2-40B4-BE49-F238E27FC236}">
              <a16:creationId xmlns:a16="http://schemas.microsoft.com/office/drawing/2014/main" id="{4409F479-3618-110A-FED5-2E3B8B25F9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390525"/>
          <a:ext cx="1304925" cy="175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44"/>
  <sheetViews>
    <sheetView tabSelected="1" view="pageLayout" zoomScaleNormal="100" workbookViewId="0">
      <selection activeCell="E22" sqref="E22"/>
    </sheetView>
  </sheetViews>
  <sheetFormatPr defaultRowHeight="12.75" x14ac:dyDescent="0.2"/>
  <cols>
    <col min="1" max="1" width="22.7109375" customWidth="1"/>
    <col min="2" max="2" width="18.42578125" customWidth="1"/>
    <col min="3" max="3" width="59.42578125" customWidth="1"/>
    <col min="4" max="4" width="12.85546875" customWidth="1"/>
    <col min="5" max="5" width="24.140625" customWidth="1"/>
  </cols>
  <sheetData>
    <row r="1" spans="1:9" s="4" customFormat="1" ht="25.5" x14ac:dyDescent="0.35">
      <c r="A1" s="43"/>
      <c r="B1" s="5"/>
      <c r="C1" s="31" t="s">
        <v>87</v>
      </c>
      <c r="D1" s="7"/>
      <c r="E1" s="43"/>
      <c r="G1" s="7"/>
      <c r="H1" s="7"/>
      <c r="I1" s="7"/>
    </row>
    <row r="2" spans="1:9" ht="31.5" customHeight="1" x14ac:dyDescent="0.3">
      <c r="A2" s="44"/>
      <c r="B2" s="2"/>
      <c r="C2" s="30" t="s">
        <v>47</v>
      </c>
      <c r="D2" s="8"/>
      <c r="E2" s="44"/>
      <c r="G2" s="8"/>
      <c r="H2" s="8"/>
      <c r="I2" s="8"/>
    </row>
    <row r="3" spans="1:9" ht="25.5" customHeight="1" x14ac:dyDescent="0.25">
      <c r="A3" s="44"/>
      <c r="B3" s="29" t="s">
        <v>25</v>
      </c>
      <c r="C3" s="111"/>
      <c r="D3" s="8"/>
      <c r="E3" s="44"/>
      <c r="G3" s="8"/>
      <c r="H3" s="8"/>
      <c r="I3" s="8"/>
    </row>
    <row r="4" spans="1:9" ht="24.75" customHeight="1" x14ac:dyDescent="0.25">
      <c r="A4" s="44"/>
      <c r="B4" s="29" t="s">
        <v>26</v>
      </c>
      <c r="C4" s="111"/>
      <c r="D4" s="8"/>
      <c r="E4" s="44"/>
      <c r="G4" s="8"/>
      <c r="H4" s="8"/>
      <c r="I4" s="8"/>
    </row>
    <row r="5" spans="1:9" ht="26.25" customHeight="1" x14ac:dyDescent="0.25">
      <c r="A5" s="44"/>
      <c r="B5" s="29" t="s">
        <v>27</v>
      </c>
      <c r="C5" s="111"/>
      <c r="D5" s="8"/>
      <c r="E5" s="44"/>
      <c r="G5" s="8"/>
      <c r="H5" s="8"/>
      <c r="I5" s="8"/>
    </row>
    <row r="6" spans="1:9" ht="27.75" customHeight="1" x14ac:dyDescent="0.25">
      <c r="A6" s="44"/>
      <c r="B6" s="29" t="s">
        <v>28</v>
      </c>
      <c r="C6" s="111"/>
      <c r="D6" s="8"/>
      <c r="E6" s="44"/>
      <c r="G6" s="8"/>
      <c r="H6" s="8"/>
      <c r="I6" s="8"/>
    </row>
    <row r="7" spans="1:9" ht="15" thickBot="1" x14ac:dyDescent="0.25">
      <c r="A7" s="44"/>
      <c r="B7" s="2"/>
      <c r="C7" s="23"/>
      <c r="D7" s="8"/>
      <c r="E7" s="44"/>
      <c r="G7" s="91"/>
      <c r="H7" s="91"/>
      <c r="I7" s="91"/>
    </row>
    <row r="8" spans="1:9" s="11" customFormat="1" ht="57" customHeight="1" thickBot="1" x14ac:dyDescent="0.35">
      <c r="A8" s="110"/>
      <c r="B8" s="13"/>
      <c r="C8" s="89" t="s">
        <v>42</v>
      </c>
      <c r="D8" s="78"/>
      <c r="E8" s="90"/>
    </row>
    <row r="9" spans="1:9" x14ac:dyDescent="0.2">
      <c r="B9" s="2"/>
      <c r="C9" s="23"/>
      <c r="D9" s="76"/>
    </row>
    <row r="10" spans="1:9" x14ac:dyDescent="0.2">
      <c r="B10" s="2"/>
      <c r="C10" s="23"/>
      <c r="D10" s="76"/>
    </row>
    <row r="11" spans="1:9" ht="18" customHeight="1" x14ac:dyDescent="0.2">
      <c r="A11" s="130" t="s">
        <v>143</v>
      </c>
      <c r="B11" s="117"/>
      <c r="C11" s="96" t="s">
        <v>166</v>
      </c>
      <c r="D11" s="118"/>
      <c r="E11" s="75">
        <f>+'GRADING &amp; EROSION'!E36</f>
        <v>0</v>
      </c>
    </row>
    <row r="12" spans="1:9" ht="18" customHeight="1" x14ac:dyDescent="0.2">
      <c r="A12" s="116"/>
      <c r="B12" s="117"/>
      <c r="C12" s="96" t="s">
        <v>88</v>
      </c>
      <c r="D12" s="118"/>
      <c r="E12" s="75">
        <f>+STREETS!E52</f>
        <v>0</v>
      </c>
    </row>
    <row r="13" spans="1:9" ht="18" customHeight="1" x14ac:dyDescent="0.2">
      <c r="A13" s="116"/>
      <c r="B13" s="117"/>
      <c r="C13" s="96" t="s">
        <v>89</v>
      </c>
      <c r="D13" s="118"/>
      <c r="E13" s="75">
        <f>+WATER!E38</f>
        <v>0</v>
      </c>
    </row>
    <row r="14" spans="1:9" ht="18" customHeight="1" x14ac:dyDescent="0.2">
      <c r="A14" s="116"/>
      <c r="B14" s="117"/>
      <c r="C14" s="96" t="s">
        <v>90</v>
      </c>
      <c r="D14" s="118"/>
      <c r="E14" s="75">
        <f>+'REC WATER'!E33</f>
        <v>0</v>
      </c>
    </row>
    <row r="15" spans="1:9" ht="18" customHeight="1" x14ac:dyDescent="0.2">
      <c r="A15" s="116"/>
      <c r="B15" s="117"/>
      <c r="C15" s="96" t="s">
        <v>91</v>
      </c>
      <c r="D15" s="118"/>
      <c r="E15" s="75">
        <f>+SEWER!E25</f>
        <v>0</v>
      </c>
    </row>
    <row r="16" spans="1:9" ht="18" customHeight="1" x14ac:dyDescent="0.2">
      <c r="A16" s="116"/>
      <c r="B16" s="117"/>
      <c r="C16" s="96" t="s">
        <v>92</v>
      </c>
      <c r="D16" s="118"/>
      <c r="E16" s="75">
        <f>+'STORM DRAIN'!E36</f>
        <v>0</v>
      </c>
    </row>
    <row r="17" spans="1:5" ht="18" customHeight="1" x14ac:dyDescent="0.2">
      <c r="A17" s="116"/>
      <c r="B17" s="117"/>
      <c r="C17" s="96" t="s">
        <v>167</v>
      </c>
      <c r="D17" s="121"/>
      <c r="E17" s="75">
        <f>+'LANDSCAP&amp;LIGHTING'!E35</f>
        <v>0</v>
      </c>
    </row>
    <row r="18" spans="1:5" ht="18" customHeight="1" x14ac:dyDescent="0.2">
      <c r="A18" s="116"/>
      <c r="B18" s="117"/>
      <c r="C18" s="96"/>
      <c r="D18" s="121"/>
      <c r="E18" s="75"/>
    </row>
    <row r="19" spans="1:5" ht="15" x14ac:dyDescent="0.2">
      <c r="A19" s="116"/>
      <c r="B19" s="117"/>
      <c r="C19" s="96"/>
      <c r="D19" s="121"/>
      <c r="E19" s="75"/>
    </row>
    <row r="20" spans="1:5" ht="18" customHeight="1" x14ac:dyDescent="0.2">
      <c r="A20" s="116"/>
      <c r="B20" s="117"/>
      <c r="C20" s="96"/>
      <c r="D20" s="121"/>
      <c r="E20" s="75"/>
    </row>
    <row r="21" spans="1:5" x14ac:dyDescent="0.2">
      <c r="A21" s="122"/>
      <c r="B21" s="123"/>
      <c r="C21" s="124"/>
      <c r="D21" s="125"/>
      <c r="E21" s="122"/>
    </row>
    <row r="22" spans="1:5" ht="18" customHeight="1" thickBot="1" x14ac:dyDescent="0.3">
      <c r="A22" s="116"/>
      <c r="B22" s="117"/>
      <c r="C22" s="119" t="s">
        <v>42</v>
      </c>
      <c r="D22" s="118"/>
      <c r="E22" s="120">
        <f>SUM(E11:E20)</f>
        <v>0</v>
      </c>
    </row>
    <row r="23" spans="1:5" ht="24" customHeight="1" x14ac:dyDescent="0.25">
      <c r="A23" s="61" t="s">
        <v>69</v>
      </c>
      <c r="B23" s="16"/>
      <c r="C23" s="26"/>
      <c r="D23" s="17"/>
      <c r="E23" s="49"/>
    </row>
    <row r="24" spans="1:5" ht="24.75" customHeight="1" x14ac:dyDescent="0.2">
      <c r="A24" s="62" t="s">
        <v>43</v>
      </c>
      <c r="B24" s="135"/>
      <c r="C24" s="135"/>
      <c r="D24" s="135"/>
      <c r="E24" s="50"/>
    </row>
    <row r="25" spans="1:5" ht="25.5" customHeight="1" x14ac:dyDescent="0.2">
      <c r="A25" s="62" t="s">
        <v>44</v>
      </c>
      <c r="B25" s="136"/>
      <c r="C25" s="136"/>
      <c r="D25" s="136"/>
      <c r="E25" s="50"/>
    </row>
    <row r="26" spans="1:5" ht="27.75" customHeight="1" x14ac:dyDescent="0.2">
      <c r="A26" s="62" t="s">
        <v>45</v>
      </c>
      <c r="B26" s="136"/>
      <c r="C26" s="136"/>
      <c r="D26" s="136"/>
      <c r="E26" s="50"/>
    </row>
    <row r="27" spans="1:5" ht="28.5" customHeight="1" thickBot="1" x14ac:dyDescent="0.25">
      <c r="A27" s="63"/>
      <c r="B27" s="18"/>
      <c r="C27" s="27"/>
      <c r="D27" s="19"/>
      <c r="E27" s="51"/>
    </row>
    <row r="28" spans="1:5" ht="13.9" customHeight="1" x14ac:dyDescent="0.2">
      <c r="A28" s="64"/>
      <c r="B28" s="2"/>
      <c r="C28" s="23"/>
      <c r="D28" s="9"/>
      <c r="E28" s="44"/>
    </row>
    <row r="29" spans="1:5" ht="13.5" thickBot="1" x14ac:dyDescent="0.25">
      <c r="A29" s="65"/>
      <c r="B29" s="2"/>
      <c r="C29" s="23"/>
      <c r="D29" s="8"/>
      <c r="E29" s="44"/>
    </row>
    <row r="30" spans="1:5" ht="15" x14ac:dyDescent="0.2">
      <c r="A30" s="66"/>
      <c r="B30" s="2"/>
      <c r="C30" s="137" t="s">
        <v>46</v>
      </c>
      <c r="D30" s="8"/>
      <c r="E30" s="44"/>
    </row>
    <row r="31" spans="1:5" ht="15" x14ac:dyDescent="0.2">
      <c r="A31" s="66"/>
      <c r="B31" s="2"/>
      <c r="C31" s="138"/>
      <c r="D31" s="8"/>
      <c r="E31" s="44"/>
    </row>
    <row r="32" spans="1:5" x14ac:dyDescent="0.2">
      <c r="A32" s="67"/>
      <c r="B32" s="2"/>
      <c r="C32" s="138"/>
      <c r="D32" s="8"/>
      <c r="E32" s="44"/>
    </row>
    <row r="33" spans="1:5" x14ac:dyDescent="0.2">
      <c r="A33" s="67"/>
      <c r="B33" s="2"/>
      <c r="C33" s="138"/>
      <c r="D33" s="8"/>
      <c r="E33" s="44"/>
    </row>
    <row r="34" spans="1:5" x14ac:dyDescent="0.2">
      <c r="A34" s="67"/>
      <c r="B34" s="2"/>
      <c r="C34" s="138"/>
      <c r="D34" s="8"/>
      <c r="E34" s="44"/>
    </row>
    <row r="35" spans="1:5" x14ac:dyDescent="0.2">
      <c r="A35" s="67"/>
      <c r="B35" s="2"/>
      <c r="C35" s="138"/>
      <c r="D35" s="8"/>
      <c r="E35" s="44"/>
    </row>
    <row r="36" spans="1:5" x14ac:dyDescent="0.2">
      <c r="A36" s="67"/>
      <c r="B36" s="2"/>
      <c r="C36" s="138"/>
      <c r="D36" s="8"/>
      <c r="E36" s="44"/>
    </row>
    <row r="37" spans="1:5" x14ac:dyDescent="0.2">
      <c r="A37" s="67"/>
      <c r="B37" s="2"/>
      <c r="C37" s="138"/>
      <c r="D37" s="8"/>
      <c r="E37" s="44"/>
    </row>
    <row r="38" spans="1:5" x14ac:dyDescent="0.2">
      <c r="A38" s="67"/>
      <c r="B38" s="2"/>
      <c r="C38" s="138"/>
      <c r="D38" s="8"/>
      <c r="E38" s="44"/>
    </row>
    <row r="39" spans="1:5" ht="99" customHeight="1" thickBot="1" x14ac:dyDescent="0.25">
      <c r="A39" s="67"/>
      <c r="B39" s="2"/>
      <c r="C39" s="139"/>
      <c r="D39" s="8"/>
      <c r="E39" s="44"/>
    </row>
    <row r="40" spans="1:5" ht="13.9" customHeight="1" x14ac:dyDescent="0.2">
      <c r="A40" s="67"/>
      <c r="B40" s="2"/>
      <c r="C40" s="22"/>
      <c r="D40" s="8"/>
      <c r="E40" s="44"/>
    </row>
    <row r="41" spans="1:5" ht="13.9" customHeight="1" x14ac:dyDescent="0.2">
      <c r="A41" s="67"/>
      <c r="B41" s="2"/>
      <c r="C41" s="22"/>
      <c r="D41" s="8"/>
      <c r="E41" s="44"/>
    </row>
    <row r="42" spans="1:5" ht="13.9" customHeight="1" x14ac:dyDescent="0.2">
      <c r="A42" s="134" t="s">
        <v>136</v>
      </c>
      <c r="B42" s="134"/>
      <c r="C42" s="134"/>
      <c r="D42" s="134"/>
      <c r="E42" s="134"/>
    </row>
    <row r="43" spans="1:5" x14ac:dyDescent="0.2">
      <c r="A43" s="134"/>
      <c r="B43" s="134"/>
      <c r="C43" s="134"/>
      <c r="D43" s="134"/>
      <c r="E43" s="134"/>
    </row>
    <row r="44" spans="1:5" x14ac:dyDescent="0.2">
      <c r="A44" s="134"/>
      <c r="B44" s="134"/>
      <c r="C44" s="134"/>
      <c r="D44" s="134"/>
      <c r="E44" s="134"/>
    </row>
  </sheetData>
  <sheetProtection algorithmName="SHA-512" hashValue="oX5WUnU2kaTxwJezDJdqtVboVDdIgM9hVsJfsVRlRqTET32Qn1Mqt11wIdVHAXJLTR5+6kM0wuAjp3KZiOSSNQ==" saltValue="RhxMzfsEltHU2/2WVjx4mg==" spinCount="100000" sheet="1" insertColumns="0" insertRows="0" deleteColumns="0" deleteRows="0"/>
  <mergeCells count="5">
    <mergeCell ref="A42:E44"/>
    <mergeCell ref="B24:D24"/>
    <mergeCell ref="B25:D25"/>
    <mergeCell ref="B26:D26"/>
    <mergeCell ref="C30:C39"/>
  </mergeCells>
  <printOptions horizontalCentered="1" verticalCentered="1"/>
  <pageMargins left="0.7" right="0.7" top="0.75" bottom="0.75" header="0.3" footer="0.3"/>
  <pageSetup scale="67" orientation="portrait" r:id="rId1"/>
  <headerFooter>
    <oddFooter>&amp;L&amp;"Arial,Bold"City of Hesperia Engineer Estimate&amp;CEffective &amp;D&amp;RPage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41"/>
  <sheetViews>
    <sheetView view="pageLayout" zoomScaleNormal="100" zoomScaleSheetLayoutView="100" workbookViewId="0">
      <selection activeCell="A16" sqref="A16"/>
    </sheetView>
  </sheetViews>
  <sheetFormatPr defaultRowHeight="12.75" x14ac:dyDescent="0.2"/>
  <cols>
    <col min="1" max="1" width="22.7109375" style="44" customWidth="1"/>
    <col min="2" max="2" width="18.5703125" style="2" customWidth="1"/>
    <col min="3" max="3" width="59.5703125" style="23" customWidth="1"/>
    <col min="4" max="4" width="17.28515625" style="8" customWidth="1"/>
    <col min="5" max="5" width="24.140625" style="44" customWidth="1"/>
    <col min="6" max="6" width="0" hidden="1" customWidth="1"/>
    <col min="7" max="9" width="17.28515625" style="8" hidden="1" customWidth="1"/>
    <col min="10" max="10" width="0" hidden="1" customWidth="1"/>
  </cols>
  <sheetData>
    <row r="1" spans="1:11" s="6" customFormat="1" ht="18" x14ac:dyDescent="0.25">
      <c r="A1" s="53" t="s">
        <v>68</v>
      </c>
      <c r="B1" s="32" t="s">
        <v>0</v>
      </c>
      <c r="C1" s="33" t="s">
        <v>1</v>
      </c>
      <c r="D1" s="34" t="s">
        <v>2</v>
      </c>
      <c r="E1" s="45" t="s">
        <v>4</v>
      </c>
      <c r="G1" s="34" t="s">
        <v>2</v>
      </c>
      <c r="H1" s="34" t="s">
        <v>2</v>
      </c>
      <c r="I1" s="34" t="s">
        <v>2</v>
      </c>
    </row>
    <row r="2" spans="1:11" s="6" customFormat="1" ht="18.75" thickBot="1" x14ac:dyDescent="0.3">
      <c r="A2" s="54"/>
      <c r="B2" s="35"/>
      <c r="C2" s="36"/>
      <c r="D2" s="37" t="s">
        <v>3</v>
      </c>
      <c r="E2" s="46" t="s">
        <v>5</v>
      </c>
      <c r="G2" s="37" t="s">
        <v>3</v>
      </c>
      <c r="H2" s="37" t="s">
        <v>3</v>
      </c>
      <c r="I2" s="37" t="s">
        <v>3</v>
      </c>
    </row>
    <row r="3" spans="1:11" s="6" customFormat="1" ht="16.5" customHeight="1" thickBot="1" x14ac:dyDescent="0.3">
      <c r="A3" s="55"/>
      <c r="B3" s="40"/>
      <c r="C3" s="41"/>
      <c r="D3" s="42"/>
      <c r="E3" s="46"/>
      <c r="G3" s="42"/>
      <c r="H3" s="42"/>
      <c r="I3" s="42"/>
    </row>
    <row r="4" spans="1:11" s="11" customFormat="1" ht="18.75" thickBot="1" x14ac:dyDescent="0.25">
      <c r="A4" s="131" t="s">
        <v>164</v>
      </c>
      <c r="B4" s="132"/>
      <c r="C4" s="24"/>
      <c r="D4" s="14"/>
      <c r="E4" s="47"/>
      <c r="G4" s="14"/>
      <c r="H4" s="14"/>
      <c r="I4" s="14"/>
    </row>
    <row r="5" spans="1:11" s="20" customFormat="1" ht="30" customHeight="1" x14ac:dyDescent="0.2">
      <c r="A5" s="48"/>
      <c r="B5" s="72" t="s">
        <v>33</v>
      </c>
      <c r="C5" s="73" t="s">
        <v>137</v>
      </c>
      <c r="D5" s="92">
        <v>0.05</v>
      </c>
      <c r="E5" s="71">
        <f>SUM(E7:E9)*0.05</f>
        <v>0</v>
      </c>
      <c r="G5" s="74"/>
      <c r="H5" s="74"/>
      <c r="I5" s="21"/>
    </row>
    <row r="6" spans="1:11" s="20" customFormat="1" ht="30" customHeight="1" x14ac:dyDescent="0.2">
      <c r="A6" s="57"/>
      <c r="B6" s="68" t="s">
        <v>33</v>
      </c>
      <c r="C6" s="69" t="s">
        <v>138</v>
      </c>
      <c r="D6" s="74">
        <v>10000</v>
      </c>
      <c r="E6" s="71" cm="1">
        <f t="array" ref="E6">_xlfn.IFS(E5=0,0,E5&lt;10000,"$                  10,000.00",E5&gt;10000,E5)</f>
        <v>0</v>
      </c>
      <c r="G6" s="70">
        <v>0.05</v>
      </c>
      <c r="H6" s="70">
        <v>0.05</v>
      </c>
      <c r="I6" s="38">
        <v>2.5000000000000001E-2</v>
      </c>
    </row>
    <row r="7" spans="1:11" s="20" customFormat="1" ht="30" customHeight="1" x14ac:dyDescent="0.2">
      <c r="A7" s="48"/>
      <c r="B7" s="72" t="s">
        <v>34</v>
      </c>
      <c r="C7" s="73" t="s">
        <v>158</v>
      </c>
      <c r="D7" s="74">
        <v>20</v>
      </c>
      <c r="E7" s="75">
        <f>A7*D7</f>
        <v>0</v>
      </c>
      <c r="G7" s="74">
        <f>H7*1.086</f>
        <v>16.941600000000001</v>
      </c>
      <c r="H7" s="74">
        <v>15.6</v>
      </c>
      <c r="I7" s="21">
        <v>15</v>
      </c>
      <c r="K7" s="108"/>
    </row>
    <row r="8" spans="1:11" s="20" customFormat="1" ht="30" customHeight="1" x14ac:dyDescent="0.2">
      <c r="A8" s="48"/>
      <c r="B8" s="72" t="s">
        <v>34</v>
      </c>
      <c r="C8" s="73" t="s">
        <v>159</v>
      </c>
      <c r="D8" s="74">
        <v>25</v>
      </c>
      <c r="E8" s="75">
        <f>A8*D8</f>
        <v>0</v>
      </c>
      <c r="G8" s="74">
        <f t="shared" ref="G8:G24" si="0">H8*1.086</f>
        <v>22.588800000000003</v>
      </c>
      <c r="H8" s="74">
        <v>20.8</v>
      </c>
      <c r="I8" s="21">
        <v>20</v>
      </c>
    </row>
    <row r="9" spans="1:11" s="20" customFormat="1" ht="30" customHeight="1" x14ac:dyDescent="0.2">
      <c r="A9" s="48"/>
      <c r="B9" s="72" t="s">
        <v>30</v>
      </c>
      <c r="C9" s="73" t="s">
        <v>160</v>
      </c>
      <c r="D9" s="74">
        <v>0.75</v>
      </c>
      <c r="E9" s="75">
        <f>A9*D9</f>
        <v>0</v>
      </c>
      <c r="G9" s="74">
        <f t="shared" si="0"/>
        <v>0.45177600000000007</v>
      </c>
      <c r="H9" s="74">
        <v>0.41600000000000004</v>
      </c>
      <c r="I9" s="21">
        <v>0.4</v>
      </c>
    </row>
    <row r="10" spans="1:11" s="20" customFormat="1" ht="30" customHeight="1" x14ac:dyDescent="0.2">
      <c r="A10" s="48"/>
      <c r="B10" s="72"/>
      <c r="C10" s="73"/>
      <c r="D10" s="74"/>
      <c r="E10" s="75">
        <f>A10*D10</f>
        <v>0</v>
      </c>
      <c r="G10" s="74"/>
      <c r="H10" s="74"/>
      <c r="I10" s="21"/>
      <c r="K10" s="108"/>
    </row>
    <row r="11" spans="1:11" s="20" customFormat="1" ht="30" customHeight="1" x14ac:dyDescent="0.2">
      <c r="A11" s="48"/>
      <c r="B11" s="72" t="s">
        <v>33</v>
      </c>
      <c r="C11" s="73" t="s">
        <v>137</v>
      </c>
      <c r="D11" s="92">
        <v>0.05</v>
      </c>
      <c r="E11" s="71">
        <f>SUM(E13:E28)*0.05</f>
        <v>0</v>
      </c>
      <c r="G11" s="74">
        <f t="shared" si="0"/>
        <v>14.456832000000002</v>
      </c>
      <c r="H11" s="74">
        <v>13.312000000000001</v>
      </c>
      <c r="I11" s="21">
        <v>12.8</v>
      </c>
      <c r="K11" s="108"/>
    </row>
    <row r="12" spans="1:11" s="20" customFormat="1" ht="30" customHeight="1" x14ac:dyDescent="0.2">
      <c r="A12" s="57"/>
      <c r="B12" s="68" t="s">
        <v>33</v>
      </c>
      <c r="C12" s="69" t="s">
        <v>157</v>
      </c>
      <c r="D12" s="74">
        <v>1000</v>
      </c>
      <c r="E12" s="71" cm="1">
        <f t="array" ref="E12">_xlfn.IFS(E11=0,0,E11&lt;1000, "$                      1,000.00", E11&gt;1000, E11)</f>
        <v>0</v>
      </c>
      <c r="G12" s="74">
        <f t="shared" si="0"/>
        <v>11.294400000000001</v>
      </c>
      <c r="H12" s="74">
        <v>10.4</v>
      </c>
      <c r="I12" s="21">
        <v>10</v>
      </c>
      <c r="K12" s="108"/>
    </row>
    <row r="13" spans="1:11" s="20" customFormat="1" ht="30" customHeight="1" x14ac:dyDescent="0.2">
      <c r="A13" s="48"/>
      <c r="B13" s="72" t="s">
        <v>31</v>
      </c>
      <c r="C13" s="73" t="s">
        <v>146</v>
      </c>
      <c r="D13" s="74">
        <v>4</v>
      </c>
      <c r="E13" s="75">
        <f>SUM(A13*D13)</f>
        <v>0</v>
      </c>
      <c r="G13" s="74"/>
      <c r="H13" s="74"/>
      <c r="I13" s="21"/>
      <c r="K13" s="108"/>
    </row>
    <row r="14" spans="1:11" s="20" customFormat="1" ht="30" customHeight="1" x14ac:dyDescent="0.2">
      <c r="A14" s="48"/>
      <c r="B14" s="72" t="s">
        <v>31</v>
      </c>
      <c r="C14" s="73" t="s">
        <v>147</v>
      </c>
      <c r="D14" s="74">
        <v>3</v>
      </c>
      <c r="E14" s="75">
        <f t="shared" ref="E14:E23" si="1">A14*D14</f>
        <v>0</v>
      </c>
      <c r="G14" s="74"/>
      <c r="H14" s="74"/>
      <c r="I14" s="21"/>
    </row>
    <row r="15" spans="1:11" s="20" customFormat="1" ht="30" customHeight="1" x14ac:dyDescent="0.2">
      <c r="A15" s="48"/>
      <c r="B15" s="72" t="s">
        <v>30</v>
      </c>
      <c r="C15" s="73" t="s">
        <v>148</v>
      </c>
      <c r="D15" s="74">
        <v>0.75</v>
      </c>
      <c r="E15" s="75">
        <f t="shared" si="1"/>
        <v>0</v>
      </c>
      <c r="G15" s="74"/>
      <c r="H15" s="74"/>
      <c r="I15" s="21"/>
    </row>
    <row r="16" spans="1:11" s="20" customFormat="1" ht="30" customHeight="1" x14ac:dyDescent="0.2">
      <c r="A16" s="48"/>
      <c r="B16" s="72" t="s">
        <v>30</v>
      </c>
      <c r="C16" s="73" t="s">
        <v>149</v>
      </c>
      <c r="D16" s="74">
        <v>0.5</v>
      </c>
      <c r="E16" s="75">
        <f t="shared" si="1"/>
        <v>0</v>
      </c>
      <c r="G16" s="74">
        <f t="shared" si="0"/>
        <v>5.3083680000000015</v>
      </c>
      <c r="H16" s="74">
        <v>4.8880000000000008</v>
      </c>
      <c r="I16" s="21">
        <v>4.7</v>
      </c>
    </row>
    <row r="17" spans="1:9" s="20" customFormat="1" ht="30" customHeight="1" x14ac:dyDescent="0.2">
      <c r="A17" s="48"/>
      <c r="B17" s="72" t="s">
        <v>30</v>
      </c>
      <c r="C17" s="73" t="s">
        <v>150</v>
      </c>
      <c r="D17" s="74">
        <v>0.75</v>
      </c>
      <c r="E17" s="75">
        <f t="shared" si="1"/>
        <v>0</v>
      </c>
      <c r="G17" s="74">
        <f t="shared" si="0"/>
        <v>2.8461888000000002</v>
      </c>
      <c r="H17" s="74">
        <v>2.6208</v>
      </c>
      <c r="I17" s="21">
        <v>2.52</v>
      </c>
    </row>
    <row r="18" spans="1:9" s="20" customFormat="1" ht="30" customHeight="1" x14ac:dyDescent="0.2">
      <c r="A18" s="48"/>
      <c r="B18" s="72" t="s">
        <v>30</v>
      </c>
      <c r="C18" s="73" t="s">
        <v>151</v>
      </c>
      <c r="D18" s="74">
        <v>0.35</v>
      </c>
      <c r="E18" s="75">
        <f t="shared" si="1"/>
        <v>0</v>
      </c>
      <c r="G18" s="74"/>
      <c r="H18" s="74"/>
      <c r="I18" s="21"/>
    </row>
    <row r="19" spans="1:9" s="20" customFormat="1" ht="30" customHeight="1" x14ac:dyDescent="0.2">
      <c r="A19" s="48"/>
      <c r="B19" s="72" t="s">
        <v>30</v>
      </c>
      <c r="C19" s="73" t="s">
        <v>152</v>
      </c>
      <c r="D19" s="74">
        <v>0.55000000000000004</v>
      </c>
      <c r="E19" s="75">
        <f t="shared" si="1"/>
        <v>0</v>
      </c>
      <c r="G19" s="74">
        <f t="shared" si="0"/>
        <v>4.5855264</v>
      </c>
      <c r="H19" s="74">
        <v>4.2223999999999995</v>
      </c>
      <c r="I19" s="21">
        <v>4.0599999999999996</v>
      </c>
    </row>
    <row r="20" spans="1:9" s="20" customFormat="1" ht="30" customHeight="1" x14ac:dyDescent="0.2">
      <c r="A20" s="48"/>
      <c r="B20" s="72" t="s">
        <v>29</v>
      </c>
      <c r="C20" s="73" t="s">
        <v>153</v>
      </c>
      <c r="D20" s="74">
        <v>2</v>
      </c>
      <c r="E20" s="75">
        <f t="shared" si="1"/>
        <v>0</v>
      </c>
      <c r="G20" s="74">
        <f t="shared" si="0"/>
        <v>5.2180128000000003</v>
      </c>
      <c r="H20" s="74">
        <v>4.8048000000000002</v>
      </c>
      <c r="I20" s="21">
        <v>4.62</v>
      </c>
    </row>
    <row r="21" spans="1:9" s="20" customFormat="1" ht="30" customHeight="1" x14ac:dyDescent="0.2">
      <c r="A21" s="48"/>
      <c r="B21" s="72" t="s">
        <v>29</v>
      </c>
      <c r="C21" s="73" t="s">
        <v>154</v>
      </c>
      <c r="D21" s="74">
        <v>275</v>
      </c>
      <c r="E21" s="75">
        <f t="shared" si="1"/>
        <v>0</v>
      </c>
      <c r="G21" s="74">
        <f t="shared" si="0"/>
        <v>2.9591328000000003</v>
      </c>
      <c r="H21" s="74">
        <v>2.7248000000000001</v>
      </c>
      <c r="I21" s="21">
        <v>2.62</v>
      </c>
    </row>
    <row r="22" spans="1:9" s="20" customFormat="1" ht="30" customHeight="1" x14ac:dyDescent="0.2">
      <c r="A22" s="48"/>
      <c r="B22" s="72" t="s">
        <v>29</v>
      </c>
      <c r="C22" s="73" t="s">
        <v>155</v>
      </c>
      <c r="D22" s="74">
        <v>900</v>
      </c>
      <c r="E22" s="75">
        <f t="shared" si="1"/>
        <v>0</v>
      </c>
      <c r="G22" s="74">
        <f t="shared" si="0"/>
        <v>282.36</v>
      </c>
      <c r="H22" s="74">
        <v>260</v>
      </c>
      <c r="I22" s="21">
        <v>250</v>
      </c>
    </row>
    <row r="23" spans="1:9" s="20" customFormat="1" ht="30" customHeight="1" x14ac:dyDescent="0.2">
      <c r="A23" s="48"/>
      <c r="B23" s="72" t="s">
        <v>30</v>
      </c>
      <c r="C23" s="73" t="s">
        <v>156</v>
      </c>
      <c r="D23" s="74">
        <v>9.5</v>
      </c>
      <c r="E23" s="75">
        <f t="shared" si="1"/>
        <v>0</v>
      </c>
      <c r="G23" s="74">
        <f t="shared" si="0"/>
        <v>159.25103999999999</v>
      </c>
      <c r="H23" s="74">
        <v>146.63999999999999</v>
      </c>
      <c r="I23" s="21">
        <v>141</v>
      </c>
    </row>
    <row r="24" spans="1:9" s="20" customFormat="1" ht="30" customHeight="1" x14ac:dyDescent="0.2">
      <c r="A24" s="48"/>
      <c r="B24" s="72"/>
      <c r="C24" s="73"/>
      <c r="D24" s="74"/>
      <c r="E24" s="75">
        <f>A24*D24</f>
        <v>0</v>
      </c>
      <c r="G24" s="74">
        <f t="shared" si="0"/>
        <v>96.002400000000009</v>
      </c>
      <c r="H24" s="74">
        <v>88.4</v>
      </c>
      <c r="I24" s="21">
        <v>85</v>
      </c>
    </row>
    <row r="25" spans="1:9" s="12" customFormat="1" ht="30" customHeight="1" x14ac:dyDescent="0.2">
      <c r="A25" s="48"/>
      <c r="B25" s="114"/>
      <c r="C25" s="113"/>
      <c r="D25" s="112"/>
      <c r="E25" s="75">
        <f>A25*D25</f>
        <v>0</v>
      </c>
      <c r="G25" s="15"/>
      <c r="H25" s="15"/>
      <c r="I25" s="15"/>
    </row>
    <row r="26" spans="1:9" s="12" customFormat="1" ht="30" customHeight="1" x14ac:dyDescent="0.2">
      <c r="A26" s="48"/>
      <c r="B26" s="114"/>
      <c r="C26" s="113"/>
      <c r="D26" s="112"/>
      <c r="E26" s="75">
        <f>A26*D26</f>
        <v>0</v>
      </c>
      <c r="G26" s="15"/>
      <c r="H26" s="15"/>
      <c r="I26" s="15"/>
    </row>
    <row r="27" spans="1:9" s="12" customFormat="1" ht="30" customHeight="1" x14ac:dyDescent="0.2">
      <c r="A27" s="48"/>
      <c r="B27" s="114"/>
      <c r="C27" s="113"/>
      <c r="D27" s="112"/>
      <c r="E27" s="75">
        <f>A27*D27</f>
        <v>0</v>
      </c>
      <c r="G27" s="15"/>
      <c r="H27" s="15"/>
      <c r="I27" s="15"/>
    </row>
    <row r="28" spans="1:9" s="12" customFormat="1" ht="30" customHeight="1" x14ac:dyDescent="0.2">
      <c r="A28" s="48"/>
      <c r="B28" s="114"/>
      <c r="C28" s="113"/>
      <c r="D28" s="112"/>
      <c r="E28" s="75">
        <f>A28*D28</f>
        <v>0</v>
      </c>
      <c r="G28" s="15"/>
      <c r="H28" s="15"/>
      <c r="I28" s="15"/>
    </row>
    <row r="29" spans="1:9" s="12" customFormat="1" ht="30" customHeight="1" x14ac:dyDescent="0.2">
      <c r="A29" s="130" t="s">
        <v>144</v>
      </c>
      <c r="B29" s="117"/>
      <c r="C29" s="96" t="s">
        <v>161</v>
      </c>
      <c r="D29" s="92">
        <v>0.1</v>
      </c>
      <c r="E29" s="75">
        <f>(E7+E8+E9+E10+E13+E14+E15+E16+E17+E18+E19+E20+E21+E22+E23+E24+E25+E26+E27+E28)*0.1</f>
        <v>0</v>
      </c>
      <c r="G29" s="15"/>
      <c r="H29" s="15"/>
      <c r="I29" s="15"/>
    </row>
    <row r="30" spans="1:9" s="12" customFormat="1" ht="30" customHeight="1" x14ac:dyDescent="0.2">
      <c r="A30" s="116"/>
      <c r="B30" s="117"/>
      <c r="C30" s="96" t="s">
        <v>162</v>
      </c>
      <c r="D30" s="92">
        <v>0.02</v>
      </c>
      <c r="E30" s="75">
        <f>SUM(E7+E8+E9+E13+E14+E15+E16+E17+E18+E19+E20+E21+E22+E23+E24+E25+E26+E27+E28)*0.02</f>
        <v>0</v>
      </c>
      <c r="G30" s="15"/>
      <c r="H30" s="15"/>
      <c r="I30" s="15"/>
    </row>
    <row r="31" spans="1:9" s="12" customFormat="1" ht="30" customHeight="1" x14ac:dyDescent="0.2">
      <c r="A31" s="116"/>
      <c r="B31" s="117"/>
      <c r="C31" s="96" t="s">
        <v>145</v>
      </c>
      <c r="D31" s="92">
        <v>0.03</v>
      </c>
      <c r="E31" s="75">
        <f>SUM(E7+E8+E9+E10+E13+E14+E15+E16+E17+E18+E19+E20+E21+E22+E23+E24+E25+E26+E27+E28)*0.03</f>
        <v>0</v>
      </c>
      <c r="G31" s="15"/>
      <c r="H31" s="15"/>
      <c r="I31" s="15"/>
    </row>
    <row r="32" spans="1:9" s="12" customFormat="1" ht="30" customHeight="1" x14ac:dyDescent="0.2">
      <c r="A32" s="48"/>
      <c r="B32" s="72" t="s">
        <v>33</v>
      </c>
      <c r="C32" s="96" t="s">
        <v>135</v>
      </c>
      <c r="D32" s="109">
        <v>0.05</v>
      </c>
      <c r="E32" s="101">
        <f>SUM(E7+E8+E9+E10+E13+E14+E15+E16+E17+E18+E19+E20+E21+E22+E23+E24+E25+E26+E27+E28)*0.05</f>
        <v>0</v>
      </c>
      <c r="G32" s="15"/>
      <c r="H32" s="15"/>
      <c r="I32" s="15"/>
    </row>
    <row r="33" spans="1:9" s="12" customFormat="1" ht="30" customHeight="1" x14ac:dyDescent="0.2">
      <c r="A33" s="48"/>
      <c r="B33" s="72" t="s">
        <v>33</v>
      </c>
      <c r="C33" s="96" t="s">
        <v>83</v>
      </c>
      <c r="D33" s="92">
        <v>0.05</v>
      </c>
      <c r="E33" s="75">
        <f>SUM(E7+E8+E9+E10+E13+E14+E15+E16+E17+E18+E19+E20+E21+E22+E23+E24+E25+E26+E27+E28)*0.05</f>
        <v>0</v>
      </c>
      <c r="G33" s="15"/>
      <c r="H33" s="15"/>
      <c r="I33" s="15"/>
    </row>
    <row r="34" spans="1:9" s="12" customFormat="1" ht="30" customHeight="1" x14ac:dyDescent="0.2">
      <c r="A34" s="48"/>
      <c r="B34" s="97"/>
      <c r="C34" s="98"/>
      <c r="D34" s="99"/>
      <c r="E34" s="100"/>
      <c r="G34" s="15"/>
      <c r="H34" s="15"/>
      <c r="I34" s="15"/>
    </row>
    <row r="35" spans="1:9" ht="29.25" customHeight="1" thickBot="1" x14ac:dyDescent="0.25">
      <c r="A35" s="44" t="s">
        <v>165</v>
      </c>
      <c r="D35" s="76"/>
      <c r="E35"/>
      <c r="G35" s="76"/>
      <c r="H35" s="76"/>
    </row>
    <row r="36" spans="1:9" s="11" customFormat="1" ht="32.25" customHeight="1" thickBot="1" x14ac:dyDescent="0.3">
      <c r="A36" s="58"/>
      <c r="B36" s="13"/>
      <c r="C36" s="77" t="s">
        <v>163</v>
      </c>
      <c r="D36" s="78"/>
      <c r="E36" s="79">
        <f>SUM(E5:E33)</f>
        <v>0</v>
      </c>
      <c r="G36" s="78"/>
      <c r="H36" s="78"/>
      <c r="I36" s="39"/>
    </row>
    <row r="37" spans="1:9" ht="15.75" x14ac:dyDescent="0.25">
      <c r="C37" s="25"/>
    </row>
    <row r="41" spans="1:9" s="1" customFormat="1" ht="11.25" x14ac:dyDescent="0.2">
      <c r="A41" s="52"/>
      <c r="B41" s="3"/>
      <c r="C41" s="28"/>
      <c r="D41" s="10"/>
      <c r="E41" s="52"/>
      <c r="G41" s="10"/>
      <c r="H41" s="10"/>
      <c r="I41" s="10"/>
    </row>
  </sheetData>
  <sheetProtection algorithmName="SHA-512" hashValue="6Y2Hw9kcmJJMwaerfZyvPRkk7TcsIPDsOkrFL95+4xb7yn1//NtAIhx/ZGKhBEViSzvvYKnpIXV/WibLw84dng==" saltValue="AYj3udUCH1GlcP9bNNKrEw==" spinCount="100000" sheet="1" deleteColumns="0" deleteRows="0"/>
  <printOptions horizontalCentered="1"/>
  <pageMargins left="0.5" right="0.5" top="0.75" bottom="0.44" header="0.25" footer="0.15"/>
  <pageSetup scale="66" fitToHeight="7" orientation="portrait" r:id="rId1"/>
  <headerFooter alignWithMargins="0">
    <oddFooter>&amp;L&amp;"Arial,Bold"City of Hesperia Engineer Estimate&amp;C&amp;D&amp;RPage &amp;P</oddFooter>
  </headerFooter>
  <rowBreaks count="1" manualBreakCount="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57"/>
  <sheetViews>
    <sheetView view="pageLayout" zoomScaleNormal="100" zoomScaleSheetLayoutView="100" workbookViewId="0">
      <selection activeCell="E7" sqref="E7"/>
    </sheetView>
  </sheetViews>
  <sheetFormatPr defaultRowHeight="12.75" x14ac:dyDescent="0.2"/>
  <cols>
    <col min="1" max="1" width="22.7109375" style="44" customWidth="1"/>
    <col min="2" max="2" width="18.5703125" style="2" customWidth="1"/>
    <col min="3" max="3" width="59.5703125" style="23" customWidth="1"/>
    <col min="4" max="4" width="17.28515625" style="8" customWidth="1"/>
    <col min="5" max="5" width="24.140625" style="44" customWidth="1"/>
    <col min="6" max="6" width="0" hidden="1" customWidth="1"/>
    <col min="7" max="9" width="17.28515625" style="8" hidden="1" customWidth="1"/>
    <col min="10" max="10" width="0" hidden="1" customWidth="1"/>
  </cols>
  <sheetData>
    <row r="1" spans="1:11" s="6" customFormat="1" ht="18" x14ac:dyDescent="0.25">
      <c r="A1" s="53" t="s">
        <v>68</v>
      </c>
      <c r="B1" s="32" t="s">
        <v>0</v>
      </c>
      <c r="C1" s="33" t="s">
        <v>1</v>
      </c>
      <c r="D1" s="34" t="s">
        <v>2</v>
      </c>
      <c r="E1" s="45" t="s">
        <v>4</v>
      </c>
      <c r="G1" s="34" t="s">
        <v>2</v>
      </c>
      <c r="H1" s="34" t="s">
        <v>2</v>
      </c>
      <c r="I1" s="34" t="s">
        <v>2</v>
      </c>
    </row>
    <row r="2" spans="1:11" s="6" customFormat="1" ht="18.75" thickBot="1" x14ac:dyDescent="0.3">
      <c r="A2" s="54"/>
      <c r="B2" s="35"/>
      <c r="C2" s="36"/>
      <c r="D2" s="37" t="s">
        <v>3</v>
      </c>
      <c r="E2" s="46" t="s">
        <v>5</v>
      </c>
      <c r="G2" s="37" t="s">
        <v>3</v>
      </c>
      <c r="H2" s="37" t="s">
        <v>3</v>
      </c>
      <c r="I2" s="37" t="s">
        <v>3</v>
      </c>
    </row>
    <row r="3" spans="1:11" s="6" customFormat="1" ht="16.5" customHeight="1" thickBot="1" x14ac:dyDescent="0.3">
      <c r="A3" s="55"/>
      <c r="B3" s="40"/>
      <c r="C3" s="41"/>
      <c r="D3" s="42"/>
      <c r="E3" s="46"/>
      <c r="G3" s="42"/>
      <c r="H3" s="42"/>
      <c r="I3" s="42"/>
    </row>
    <row r="4" spans="1:11" s="11" customFormat="1" ht="18.75" thickBot="1" x14ac:dyDescent="0.3">
      <c r="A4" s="56" t="s">
        <v>6</v>
      </c>
      <c r="B4" s="13"/>
      <c r="C4" s="24"/>
      <c r="D4" s="14"/>
      <c r="E4" s="47"/>
      <c r="G4" s="14"/>
      <c r="H4" s="14"/>
      <c r="I4" s="14"/>
    </row>
    <row r="5" spans="1:11" s="20" customFormat="1" ht="30" customHeight="1" x14ac:dyDescent="0.2">
      <c r="A5" s="48"/>
      <c r="B5" s="72" t="s">
        <v>33</v>
      </c>
      <c r="C5" s="73" t="s">
        <v>137</v>
      </c>
      <c r="D5" s="92">
        <v>0.05</v>
      </c>
      <c r="E5" s="71">
        <f>SUM(E7:E47) *0.05</f>
        <v>0</v>
      </c>
      <c r="G5" s="74"/>
      <c r="H5" s="74"/>
      <c r="I5" s="21"/>
    </row>
    <row r="6" spans="1:11" s="20" customFormat="1" ht="30" customHeight="1" x14ac:dyDescent="0.2">
      <c r="A6" s="57"/>
      <c r="B6" s="68" t="s">
        <v>33</v>
      </c>
      <c r="C6" s="69" t="s">
        <v>138</v>
      </c>
      <c r="D6" s="74">
        <v>10000</v>
      </c>
      <c r="E6" s="71" cm="1">
        <f t="array" ref="E6">_xlfn.IFS(E5=0,0,E5&lt;10000, "$                  10,000.00", E5&gt;10000, E5)</f>
        <v>0</v>
      </c>
      <c r="G6" s="70">
        <v>0.05</v>
      </c>
      <c r="H6" s="70">
        <v>0.05</v>
      </c>
      <c r="I6" s="38">
        <v>2.5000000000000001E-2</v>
      </c>
    </row>
    <row r="7" spans="1:11" s="20" customFormat="1" ht="30" customHeight="1" x14ac:dyDescent="0.2">
      <c r="A7" s="48"/>
      <c r="B7" s="72" t="s">
        <v>30</v>
      </c>
      <c r="C7" s="73" t="s">
        <v>7</v>
      </c>
      <c r="D7" s="74">
        <v>5</v>
      </c>
      <c r="E7" s="75">
        <f>SUM(A7*D7)</f>
        <v>0</v>
      </c>
      <c r="G7" s="74">
        <f>H7*1.086</f>
        <v>16.941600000000001</v>
      </c>
      <c r="H7" s="74">
        <v>15.6</v>
      </c>
      <c r="I7" s="21">
        <v>15</v>
      </c>
      <c r="K7" s="108"/>
    </row>
    <row r="8" spans="1:11" s="20" customFormat="1" ht="30" customHeight="1" x14ac:dyDescent="0.2">
      <c r="A8" s="48"/>
      <c r="B8" s="72" t="s">
        <v>30</v>
      </c>
      <c r="C8" s="73" t="s">
        <v>39</v>
      </c>
      <c r="D8" s="74">
        <v>1.5</v>
      </c>
      <c r="E8" s="75">
        <f t="shared" ref="E8:E44" si="0">A8*D8</f>
        <v>0</v>
      </c>
      <c r="G8" s="74">
        <f>H8*1.086</f>
        <v>16.941600000000001</v>
      </c>
      <c r="H8" s="74">
        <v>15.6</v>
      </c>
      <c r="I8" s="21">
        <v>15</v>
      </c>
      <c r="K8" s="108"/>
    </row>
    <row r="9" spans="1:11" s="20" customFormat="1" ht="30" customHeight="1" x14ac:dyDescent="0.2">
      <c r="A9" s="48"/>
      <c r="B9" s="72" t="s">
        <v>34</v>
      </c>
      <c r="C9" s="73" t="s">
        <v>100</v>
      </c>
      <c r="D9" s="74">
        <v>34</v>
      </c>
      <c r="E9" s="75">
        <f t="shared" si="0"/>
        <v>0</v>
      </c>
      <c r="G9" s="74">
        <f t="shared" ref="G9:G26" si="1">H9*1.086</f>
        <v>22.588800000000003</v>
      </c>
      <c r="H9" s="74">
        <v>20.8</v>
      </c>
      <c r="I9" s="21">
        <v>20</v>
      </c>
    </row>
    <row r="10" spans="1:11" s="20" customFormat="1" ht="30" customHeight="1" x14ac:dyDescent="0.2">
      <c r="A10" s="48"/>
      <c r="B10" s="72" t="s">
        <v>30</v>
      </c>
      <c r="C10" s="73" t="s">
        <v>101</v>
      </c>
      <c r="D10" s="74">
        <v>1</v>
      </c>
      <c r="E10" s="75">
        <f t="shared" si="0"/>
        <v>0</v>
      </c>
      <c r="G10" s="74">
        <f t="shared" si="1"/>
        <v>0.45177600000000007</v>
      </c>
      <c r="H10" s="74">
        <v>0.41600000000000004</v>
      </c>
      <c r="I10" s="21">
        <v>0.4</v>
      </c>
    </row>
    <row r="11" spans="1:11" s="20" customFormat="1" ht="30" customHeight="1" x14ac:dyDescent="0.2">
      <c r="A11" s="48"/>
      <c r="B11" s="72" t="s">
        <v>31</v>
      </c>
      <c r="C11" s="73" t="s">
        <v>102</v>
      </c>
      <c r="D11" s="74">
        <v>32</v>
      </c>
      <c r="E11" s="75">
        <f t="shared" si="0"/>
        <v>0</v>
      </c>
      <c r="G11" s="74"/>
      <c r="H11" s="74"/>
      <c r="I11" s="21"/>
      <c r="K11" s="108"/>
    </row>
    <row r="12" spans="1:11" s="20" customFormat="1" ht="30" customHeight="1" x14ac:dyDescent="0.2">
      <c r="A12" s="48"/>
      <c r="B12" s="72" t="s">
        <v>31</v>
      </c>
      <c r="C12" s="73" t="s">
        <v>53</v>
      </c>
      <c r="D12" s="74">
        <v>35</v>
      </c>
      <c r="E12" s="75">
        <f t="shared" si="0"/>
        <v>0</v>
      </c>
      <c r="G12" s="74">
        <f t="shared" si="1"/>
        <v>14.456832000000002</v>
      </c>
      <c r="H12" s="74">
        <v>13.312000000000001</v>
      </c>
      <c r="I12" s="21">
        <v>12.8</v>
      </c>
      <c r="K12" s="108"/>
    </row>
    <row r="13" spans="1:11" s="20" customFormat="1" ht="30" customHeight="1" x14ac:dyDescent="0.2">
      <c r="A13" s="48"/>
      <c r="B13" s="72" t="s">
        <v>31</v>
      </c>
      <c r="C13" s="73" t="s">
        <v>36</v>
      </c>
      <c r="D13" s="74">
        <v>30</v>
      </c>
      <c r="E13" s="75">
        <f t="shared" si="0"/>
        <v>0</v>
      </c>
      <c r="G13" s="74">
        <f t="shared" si="1"/>
        <v>11.294400000000001</v>
      </c>
      <c r="H13" s="74">
        <v>10.4</v>
      </c>
      <c r="I13" s="21">
        <v>10</v>
      </c>
      <c r="K13" s="108"/>
    </row>
    <row r="14" spans="1:11" s="20" customFormat="1" ht="30" customHeight="1" x14ac:dyDescent="0.2">
      <c r="A14" s="48"/>
      <c r="B14" s="72" t="s">
        <v>29</v>
      </c>
      <c r="C14" s="73" t="s">
        <v>110</v>
      </c>
      <c r="D14" s="74">
        <v>2800</v>
      </c>
      <c r="E14" s="75">
        <f t="shared" si="0"/>
        <v>0</v>
      </c>
      <c r="G14" s="74"/>
      <c r="H14" s="74"/>
      <c r="I14" s="21"/>
      <c r="K14" s="108"/>
    </row>
    <row r="15" spans="1:11" s="20" customFormat="1" ht="30" customHeight="1" x14ac:dyDescent="0.2">
      <c r="A15" s="48"/>
      <c r="B15" s="72" t="s">
        <v>31</v>
      </c>
      <c r="C15" s="73" t="s">
        <v>104</v>
      </c>
      <c r="D15" s="74">
        <v>20</v>
      </c>
      <c r="E15" s="75">
        <f t="shared" si="0"/>
        <v>0</v>
      </c>
      <c r="G15" s="74"/>
      <c r="H15" s="74"/>
      <c r="I15" s="21"/>
    </row>
    <row r="16" spans="1:11" s="20" customFormat="1" ht="30" customHeight="1" x14ac:dyDescent="0.2">
      <c r="A16" s="48"/>
      <c r="B16" s="72" t="s">
        <v>31</v>
      </c>
      <c r="C16" s="73" t="s">
        <v>103</v>
      </c>
      <c r="D16" s="74">
        <v>25</v>
      </c>
      <c r="E16" s="75">
        <f t="shared" si="0"/>
        <v>0</v>
      </c>
      <c r="G16" s="74"/>
      <c r="H16" s="74"/>
      <c r="I16" s="21"/>
    </row>
    <row r="17" spans="1:11" s="20" customFormat="1" ht="30" customHeight="1" x14ac:dyDescent="0.2">
      <c r="A17" s="48"/>
      <c r="B17" s="72" t="s">
        <v>30</v>
      </c>
      <c r="C17" s="73" t="s">
        <v>95</v>
      </c>
      <c r="D17" s="74">
        <v>20</v>
      </c>
      <c r="E17" s="75">
        <f t="shared" si="0"/>
        <v>0</v>
      </c>
      <c r="G17" s="74">
        <f t="shared" si="1"/>
        <v>5.3083680000000015</v>
      </c>
      <c r="H17" s="74">
        <v>4.8880000000000008</v>
      </c>
      <c r="I17" s="21">
        <v>4.7</v>
      </c>
    </row>
    <row r="18" spans="1:11" s="20" customFormat="1" ht="30" customHeight="1" x14ac:dyDescent="0.2">
      <c r="A18" s="48"/>
      <c r="B18" s="72" t="s">
        <v>30</v>
      </c>
      <c r="C18" s="73" t="s">
        <v>37</v>
      </c>
      <c r="D18" s="74">
        <v>6.5</v>
      </c>
      <c r="E18" s="75">
        <f t="shared" si="0"/>
        <v>0</v>
      </c>
      <c r="G18" s="74">
        <f t="shared" si="1"/>
        <v>2.8461888000000002</v>
      </c>
      <c r="H18" s="74">
        <v>2.6208</v>
      </c>
      <c r="I18" s="21">
        <v>2.52</v>
      </c>
    </row>
    <row r="19" spans="1:11" s="20" customFormat="1" ht="30" customHeight="1" x14ac:dyDescent="0.2">
      <c r="A19" s="48"/>
      <c r="B19" s="72" t="s">
        <v>29</v>
      </c>
      <c r="C19" s="73" t="s">
        <v>109</v>
      </c>
      <c r="D19" s="74">
        <v>6000</v>
      </c>
      <c r="E19" s="75">
        <f t="shared" si="0"/>
        <v>0</v>
      </c>
      <c r="G19" s="74"/>
      <c r="H19" s="74"/>
      <c r="I19" s="21"/>
    </row>
    <row r="20" spans="1:11" s="20" customFormat="1" ht="30" customHeight="1" x14ac:dyDescent="0.2">
      <c r="A20" s="48"/>
      <c r="B20" s="72" t="s">
        <v>30</v>
      </c>
      <c r="C20" s="73" t="s">
        <v>38</v>
      </c>
      <c r="D20" s="74">
        <v>12.5</v>
      </c>
      <c r="E20" s="75">
        <f t="shared" si="0"/>
        <v>0</v>
      </c>
      <c r="G20" s="74">
        <f t="shared" si="1"/>
        <v>4.5855264</v>
      </c>
      <c r="H20" s="74">
        <v>4.2223999999999995</v>
      </c>
      <c r="I20" s="21">
        <v>4.0599999999999996</v>
      </c>
    </row>
    <row r="21" spans="1:11" s="20" customFormat="1" ht="30" customHeight="1" x14ac:dyDescent="0.2">
      <c r="A21" s="48"/>
      <c r="B21" s="72" t="s">
        <v>30</v>
      </c>
      <c r="C21" s="73" t="s">
        <v>49</v>
      </c>
      <c r="D21" s="74">
        <v>15</v>
      </c>
      <c r="E21" s="75">
        <f t="shared" si="0"/>
        <v>0</v>
      </c>
      <c r="G21" s="74">
        <f t="shared" si="1"/>
        <v>5.2180128000000003</v>
      </c>
      <c r="H21" s="74">
        <v>4.8048000000000002</v>
      </c>
      <c r="I21" s="21">
        <v>4.62</v>
      </c>
    </row>
    <row r="22" spans="1:11" s="20" customFormat="1" ht="30" customHeight="1" x14ac:dyDescent="0.2">
      <c r="A22" s="48"/>
      <c r="B22" s="72" t="s">
        <v>31</v>
      </c>
      <c r="C22" s="73" t="s">
        <v>48</v>
      </c>
      <c r="D22" s="74">
        <v>8</v>
      </c>
      <c r="E22" s="75">
        <f t="shared" si="0"/>
        <v>0</v>
      </c>
      <c r="G22" s="74">
        <f t="shared" si="1"/>
        <v>2.9591328000000003</v>
      </c>
      <c r="H22" s="74">
        <v>2.7248000000000001</v>
      </c>
      <c r="I22" s="21">
        <v>2.62</v>
      </c>
    </row>
    <row r="23" spans="1:11" s="20" customFormat="1" ht="30" customHeight="1" x14ac:dyDescent="0.2">
      <c r="A23" s="48"/>
      <c r="B23" s="72" t="s">
        <v>29</v>
      </c>
      <c r="C23" s="73" t="s">
        <v>50</v>
      </c>
      <c r="D23" s="74">
        <v>475</v>
      </c>
      <c r="E23" s="75">
        <f t="shared" si="0"/>
        <v>0</v>
      </c>
      <c r="G23" s="74">
        <f t="shared" si="1"/>
        <v>282.36</v>
      </c>
      <c r="H23" s="74">
        <v>260</v>
      </c>
      <c r="I23" s="21">
        <v>250</v>
      </c>
    </row>
    <row r="24" spans="1:11" s="20" customFormat="1" ht="30" customHeight="1" x14ac:dyDescent="0.2">
      <c r="A24" s="48"/>
      <c r="B24" s="72" t="s">
        <v>29</v>
      </c>
      <c r="C24" s="73" t="s">
        <v>51</v>
      </c>
      <c r="D24" s="74">
        <v>400</v>
      </c>
      <c r="E24" s="75">
        <f t="shared" si="0"/>
        <v>0</v>
      </c>
      <c r="G24" s="74">
        <f t="shared" si="1"/>
        <v>159.25103999999999</v>
      </c>
      <c r="H24" s="74">
        <v>146.63999999999999</v>
      </c>
      <c r="I24" s="21">
        <v>141</v>
      </c>
    </row>
    <row r="25" spans="1:11" s="20" customFormat="1" ht="30" customHeight="1" x14ac:dyDescent="0.2">
      <c r="A25" s="48"/>
      <c r="B25" s="72" t="s">
        <v>29</v>
      </c>
      <c r="C25" s="73" t="s">
        <v>52</v>
      </c>
      <c r="D25" s="74">
        <v>250</v>
      </c>
      <c r="E25" s="75">
        <f t="shared" si="0"/>
        <v>0</v>
      </c>
      <c r="G25" s="74">
        <f t="shared" si="1"/>
        <v>96.002400000000009</v>
      </c>
      <c r="H25" s="74">
        <v>88.4</v>
      </c>
      <c r="I25" s="21">
        <v>85</v>
      </c>
    </row>
    <row r="26" spans="1:11" s="20" customFormat="1" ht="30" customHeight="1" x14ac:dyDescent="0.2">
      <c r="A26" s="48"/>
      <c r="B26" s="72" t="s">
        <v>32</v>
      </c>
      <c r="C26" s="73" t="s">
        <v>71</v>
      </c>
      <c r="D26" s="74">
        <v>135</v>
      </c>
      <c r="E26" s="75">
        <f t="shared" si="0"/>
        <v>0</v>
      </c>
      <c r="G26" s="74">
        <f t="shared" si="1"/>
        <v>33.883200000000002</v>
      </c>
      <c r="H26" s="74">
        <v>31.2</v>
      </c>
      <c r="I26" s="21">
        <v>30</v>
      </c>
    </row>
    <row r="27" spans="1:11" s="20" customFormat="1" ht="30" customHeight="1" x14ac:dyDescent="0.2">
      <c r="A27" s="48"/>
      <c r="B27" s="72" t="s">
        <v>32</v>
      </c>
      <c r="C27" s="73" t="s">
        <v>72</v>
      </c>
      <c r="D27" s="74">
        <v>125</v>
      </c>
      <c r="E27" s="75">
        <f t="shared" ref="E27:E32" si="2">A27*D27</f>
        <v>0</v>
      </c>
      <c r="G27" s="74"/>
      <c r="H27" s="74"/>
      <c r="I27" s="21"/>
    </row>
    <row r="28" spans="1:11" s="20" customFormat="1" ht="30" customHeight="1" x14ac:dyDescent="0.2">
      <c r="A28" s="48"/>
      <c r="B28" s="72" t="s">
        <v>34</v>
      </c>
      <c r="C28" s="73" t="s">
        <v>73</v>
      </c>
      <c r="D28" s="74">
        <v>105</v>
      </c>
      <c r="E28" s="75">
        <f t="shared" si="2"/>
        <v>0</v>
      </c>
      <c r="G28" s="74"/>
      <c r="H28" s="74"/>
      <c r="I28" s="21"/>
      <c r="K28" s="108"/>
    </row>
    <row r="29" spans="1:11" s="20" customFormat="1" ht="30" customHeight="1" x14ac:dyDescent="0.2">
      <c r="A29" s="48"/>
      <c r="B29" s="93" t="s">
        <v>34</v>
      </c>
      <c r="C29" s="73" t="s">
        <v>74</v>
      </c>
      <c r="D29" s="94">
        <v>95</v>
      </c>
      <c r="E29" s="75">
        <f t="shared" si="2"/>
        <v>0</v>
      </c>
      <c r="G29" s="74"/>
      <c r="H29" s="74"/>
      <c r="I29" s="21"/>
      <c r="K29" s="108"/>
    </row>
    <row r="30" spans="1:11" s="20" customFormat="1" ht="30" customHeight="1" x14ac:dyDescent="0.2">
      <c r="A30" s="48"/>
      <c r="B30" s="72" t="s">
        <v>29</v>
      </c>
      <c r="C30" s="73" t="s">
        <v>8</v>
      </c>
      <c r="D30" s="74">
        <v>1100</v>
      </c>
      <c r="E30" s="75">
        <f t="shared" si="2"/>
        <v>0</v>
      </c>
      <c r="G30" s="74"/>
      <c r="H30" s="74"/>
      <c r="I30" s="21"/>
    </row>
    <row r="31" spans="1:11" s="20" customFormat="1" ht="30" customHeight="1" x14ac:dyDescent="0.2">
      <c r="A31" s="48"/>
      <c r="B31" s="72" t="s">
        <v>29</v>
      </c>
      <c r="C31" s="73" t="s">
        <v>82</v>
      </c>
      <c r="D31" s="74">
        <v>700</v>
      </c>
      <c r="E31" s="75">
        <f t="shared" si="2"/>
        <v>0</v>
      </c>
      <c r="G31" s="74"/>
      <c r="H31" s="74"/>
      <c r="I31" s="21"/>
    </row>
    <row r="32" spans="1:11" s="20" customFormat="1" ht="30" customHeight="1" x14ac:dyDescent="0.2">
      <c r="A32" s="48"/>
      <c r="B32" s="72" t="s">
        <v>29</v>
      </c>
      <c r="C32" s="73" t="s">
        <v>9</v>
      </c>
      <c r="D32" s="74">
        <v>500</v>
      </c>
      <c r="E32" s="75">
        <f t="shared" si="2"/>
        <v>0</v>
      </c>
      <c r="G32" s="74">
        <f t="shared" ref="G32:G38" si="3">H32*1.086</f>
        <v>119.72064</v>
      </c>
      <c r="H32" s="74">
        <v>110.24</v>
      </c>
      <c r="I32" s="21">
        <v>106</v>
      </c>
    </row>
    <row r="33" spans="1:9" s="20" customFormat="1" ht="30" customHeight="1" x14ac:dyDescent="0.2">
      <c r="A33" s="48"/>
      <c r="B33" s="72" t="s">
        <v>29</v>
      </c>
      <c r="C33" s="73" t="s">
        <v>106</v>
      </c>
      <c r="D33" s="74">
        <v>7700</v>
      </c>
      <c r="E33" s="75">
        <f t="shared" si="0"/>
        <v>0</v>
      </c>
      <c r="G33" s="74">
        <f t="shared" si="3"/>
        <v>3953.0400000000004</v>
      </c>
      <c r="H33" s="74">
        <v>3640</v>
      </c>
      <c r="I33" s="21">
        <v>3500</v>
      </c>
    </row>
    <row r="34" spans="1:9" s="20" customFormat="1" ht="30" customHeight="1" x14ac:dyDescent="0.2">
      <c r="A34" s="48"/>
      <c r="B34" s="72" t="s">
        <v>29</v>
      </c>
      <c r="C34" s="73" t="s">
        <v>105</v>
      </c>
      <c r="D34" s="74">
        <v>800</v>
      </c>
      <c r="E34" s="75">
        <f t="shared" si="0"/>
        <v>0</v>
      </c>
      <c r="G34" s="74">
        <f t="shared" si="3"/>
        <v>367.06800000000004</v>
      </c>
      <c r="H34" s="74">
        <v>338</v>
      </c>
      <c r="I34" s="21">
        <v>325</v>
      </c>
    </row>
    <row r="35" spans="1:9" s="20" customFormat="1" ht="30" customHeight="1" x14ac:dyDescent="0.2">
      <c r="A35" s="48"/>
      <c r="B35" s="72" t="s">
        <v>31</v>
      </c>
      <c r="C35" s="73" t="s">
        <v>10</v>
      </c>
      <c r="D35" s="74">
        <v>3</v>
      </c>
      <c r="E35" s="75">
        <f t="shared" si="0"/>
        <v>0</v>
      </c>
      <c r="G35" s="74">
        <f t="shared" si="3"/>
        <v>1.4118000000000002</v>
      </c>
      <c r="H35" s="74">
        <v>1.3</v>
      </c>
      <c r="I35" s="21">
        <v>1.25</v>
      </c>
    </row>
    <row r="36" spans="1:9" s="20" customFormat="1" ht="30" customHeight="1" x14ac:dyDescent="0.2">
      <c r="A36" s="48"/>
      <c r="B36" s="72" t="s">
        <v>31</v>
      </c>
      <c r="C36" s="73" t="s">
        <v>11</v>
      </c>
      <c r="D36" s="74">
        <v>3</v>
      </c>
      <c r="E36" s="75">
        <f t="shared" si="0"/>
        <v>0</v>
      </c>
      <c r="G36" s="74">
        <f t="shared" si="3"/>
        <v>1.7506320000000002</v>
      </c>
      <c r="H36" s="74">
        <v>1.6120000000000001</v>
      </c>
      <c r="I36" s="21">
        <v>1.55</v>
      </c>
    </row>
    <row r="37" spans="1:9" s="20" customFormat="1" ht="30" customHeight="1" x14ac:dyDescent="0.2">
      <c r="A37" s="48"/>
      <c r="B37" s="72" t="s">
        <v>31</v>
      </c>
      <c r="C37" s="107" t="s">
        <v>107</v>
      </c>
      <c r="D37" s="74">
        <v>1.6</v>
      </c>
      <c r="E37" s="75">
        <f t="shared" si="0"/>
        <v>0</v>
      </c>
      <c r="G37" s="74">
        <f t="shared" si="3"/>
        <v>12.42384</v>
      </c>
      <c r="H37" s="74">
        <v>11.44</v>
      </c>
      <c r="I37" s="21">
        <v>11</v>
      </c>
    </row>
    <row r="38" spans="1:9" s="20" customFormat="1" ht="30" customHeight="1" x14ac:dyDescent="0.2">
      <c r="A38" s="48"/>
      <c r="B38" s="72" t="s">
        <v>29</v>
      </c>
      <c r="C38" s="107" t="s">
        <v>108</v>
      </c>
      <c r="D38" s="74">
        <v>800</v>
      </c>
      <c r="E38" s="75">
        <f t="shared" si="0"/>
        <v>0</v>
      </c>
      <c r="G38" s="74">
        <f t="shared" si="3"/>
        <v>8.4708000000000006</v>
      </c>
      <c r="H38" s="74">
        <v>7.8</v>
      </c>
      <c r="I38" s="21">
        <v>7.5</v>
      </c>
    </row>
    <row r="39" spans="1:9" s="12" customFormat="1" ht="30" customHeight="1" x14ac:dyDescent="0.2">
      <c r="A39" s="48"/>
      <c r="B39" s="72" t="s">
        <v>29</v>
      </c>
      <c r="C39" s="96" t="s">
        <v>75</v>
      </c>
      <c r="D39" s="21">
        <v>5000</v>
      </c>
      <c r="E39" s="75">
        <f t="shared" si="0"/>
        <v>0</v>
      </c>
      <c r="G39" s="15"/>
      <c r="H39" s="15"/>
      <c r="I39" s="15"/>
    </row>
    <row r="40" spans="1:9" s="12" customFormat="1" ht="30" customHeight="1" x14ac:dyDescent="0.2">
      <c r="A40" s="48"/>
      <c r="B40" s="114" t="s">
        <v>30</v>
      </c>
      <c r="C40" s="113" t="s">
        <v>139</v>
      </c>
      <c r="D40" s="112">
        <v>15</v>
      </c>
      <c r="E40" s="75">
        <f t="shared" si="0"/>
        <v>0</v>
      </c>
      <c r="G40" s="15"/>
      <c r="H40" s="15"/>
      <c r="I40" s="15"/>
    </row>
    <row r="41" spans="1:9" s="12" customFormat="1" ht="30" customHeight="1" x14ac:dyDescent="0.2">
      <c r="A41" s="48"/>
      <c r="B41" s="114"/>
      <c r="C41" s="113"/>
      <c r="D41" s="112"/>
      <c r="E41" s="75">
        <f t="shared" si="0"/>
        <v>0</v>
      </c>
      <c r="G41" s="15"/>
      <c r="H41" s="15"/>
      <c r="I41" s="15"/>
    </row>
    <row r="42" spans="1:9" s="12" customFormat="1" ht="30" customHeight="1" x14ac:dyDescent="0.2">
      <c r="A42" s="48"/>
      <c r="B42" s="114"/>
      <c r="C42" s="113"/>
      <c r="D42" s="112"/>
      <c r="E42" s="75">
        <f t="shared" si="0"/>
        <v>0</v>
      </c>
      <c r="G42" s="15"/>
      <c r="H42" s="15"/>
      <c r="I42" s="15"/>
    </row>
    <row r="43" spans="1:9" s="12" customFormat="1" ht="30" customHeight="1" x14ac:dyDescent="0.2">
      <c r="A43" s="48"/>
      <c r="B43" s="114"/>
      <c r="C43" s="113"/>
      <c r="D43" s="112"/>
      <c r="E43" s="75">
        <f t="shared" si="0"/>
        <v>0</v>
      </c>
      <c r="G43" s="15"/>
      <c r="H43" s="15"/>
      <c r="I43" s="15"/>
    </row>
    <row r="44" spans="1:9" s="12" customFormat="1" ht="30" customHeight="1" x14ac:dyDescent="0.2">
      <c r="A44" s="48"/>
      <c r="B44" s="114"/>
      <c r="C44" s="113"/>
      <c r="D44" s="112"/>
      <c r="E44" s="75">
        <f t="shared" si="0"/>
        <v>0</v>
      </c>
      <c r="G44" s="15"/>
      <c r="H44" s="15"/>
      <c r="I44" s="15"/>
    </row>
    <row r="45" spans="1:9" s="12" customFormat="1" ht="30" customHeight="1" x14ac:dyDescent="0.2">
      <c r="A45" s="130" t="s">
        <v>144</v>
      </c>
      <c r="B45" s="117"/>
      <c r="C45" s="96" t="s">
        <v>161</v>
      </c>
      <c r="D45" s="92">
        <v>0.1</v>
      </c>
      <c r="E45" s="75">
        <f>SUM(E7:E44)*0.1</f>
        <v>0</v>
      </c>
      <c r="G45" s="15"/>
      <c r="H45" s="15"/>
      <c r="I45" s="15"/>
    </row>
    <row r="46" spans="1:9" s="12" customFormat="1" ht="30" customHeight="1" x14ac:dyDescent="0.2">
      <c r="A46" s="116"/>
      <c r="B46" s="117"/>
      <c r="C46" s="96" t="s">
        <v>162</v>
      </c>
      <c r="D46" s="92">
        <v>0.02</v>
      </c>
      <c r="E46" s="75">
        <f>SUM(E7:E44)*0.02</f>
        <v>0</v>
      </c>
      <c r="G46" s="15"/>
      <c r="H46" s="15"/>
      <c r="I46" s="15"/>
    </row>
    <row r="47" spans="1:9" s="12" customFormat="1" ht="30" customHeight="1" x14ac:dyDescent="0.2">
      <c r="A47" s="116"/>
      <c r="B47" s="117"/>
      <c r="C47" s="96" t="s">
        <v>145</v>
      </c>
      <c r="D47" s="92">
        <v>0.03</v>
      </c>
      <c r="E47" s="75">
        <f>SUM(E7:E44)*0.03</f>
        <v>0</v>
      </c>
      <c r="G47" s="15"/>
      <c r="H47" s="15"/>
      <c r="I47" s="15"/>
    </row>
    <row r="48" spans="1:9" s="12" customFormat="1" ht="30" customHeight="1" x14ac:dyDescent="0.2">
      <c r="A48" s="48"/>
      <c r="B48" s="72" t="s">
        <v>33</v>
      </c>
      <c r="C48" s="96" t="s">
        <v>135</v>
      </c>
      <c r="D48" s="109">
        <v>0.05</v>
      </c>
      <c r="E48" s="101">
        <f>SUM(E7:E44)*0.05</f>
        <v>0</v>
      </c>
      <c r="G48" s="15"/>
      <c r="H48" s="15"/>
      <c r="I48" s="15"/>
    </row>
    <row r="49" spans="1:9" s="12" customFormat="1" ht="30" customHeight="1" x14ac:dyDescent="0.2">
      <c r="A49" s="48"/>
      <c r="B49" s="72" t="s">
        <v>33</v>
      </c>
      <c r="C49" s="96" t="s">
        <v>83</v>
      </c>
      <c r="D49" s="92">
        <v>0.05</v>
      </c>
      <c r="E49" s="75">
        <f>SUM(E7:E44)*0.05</f>
        <v>0</v>
      </c>
      <c r="G49" s="15"/>
      <c r="H49" s="15"/>
      <c r="I49" s="15"/>
    </row>
    <row r="50" spans="1:9" s="12" customFormat="1" ht="30" customHeight="1" x14ac:dyDescent="0.2">
      <c r="A50" s="48"/>
      <c r="B50" s="97"/>
      <c r="C50" s="98"/>
      <c r="D50" s="99"/>
      <c r="E50" s="100"/>
      <c r="G50" s="15"/>
      <c r="H50" s="15"/>
      <c r="I50" s="15"/>
    </row>
    <row r="51" spans="1:9" ht="29.25" customHeight="1" thickBot="1" x14ac:dyDescent="0.25">
      <c r="D51" s="76"/>
      <c r="E51"/>
      <c r="G51" s="76"/>
      <c r="H51" s="76"/>
    </row>
    <row r="52" spans="1:9" s="11" customFormat="1" ht="32.25" customHeight="1" thickBot="1" x14ac:dyDescent="0.3">
      <c r="A52" s="58"/>
      <c r="B52" s="13"/>
      <c r="C52" s="77" t="s">
        <v>35</v>
      </c>
      <c r="D52" s="78"/>
      <c r="E52" s="79">
        <f>SUM(E5:E49)</f>
        <v>0</v>
      </c>
      <c r="G52" s="78"/>
      <c r="H52" s="78"/>
      <c r="I52" s="39"/>
    </row>
    <row r="53" spans="1:9" ht="15.75" x14ac:dyDescent="0.25">
      <c r="C53" s="25"/>
    </row>
    <row r="57" spans="1:9" s="1" customFormat="1" ht="11.25" x14ac:dyDescent="0.2">
      <c r="A57" s="52"/>
      <c r="B57" s="3"/>
      <c r="C57" s="28"/>
      <c r="D57" s="10"/>
      <c r="E57" s="52"/>
      <c r="G57" s="10"/>
      <c r="H57" s="10"/>
      <c r="I57" s="10"/>
    </row>
  </sheetData>
  <sheetProtection algorithmName="SHA-512" hashValue="xvVnK3P/0mY6BaSV9QZKzl7Q4/JFZdBRjulr+SYTBNHqfJgW14r7H7Y7ww8T5tEuHbK57QnagdN1FzY1nIWsaw==" saltValue="mYUddxnnuEfldvLjbeaVjQ==" spinCount="100000" sheet="1" deleteColumns="0" deleteRows="0"/>
  <phoneticPr fontId="0" type="noConversion"/>
  <printOptions horizontalCentered="1"/>
  <pageMargins left="0.5" right="0.5" top="0.75" bottom="0.44" header="0.25" footer="0.15"/>
  <pageSetup scale="66" fitToHeight="7" orientation="portrait" r:id="rId1"/>
  <headerFooter alignWithMargins="0">
    <oddFooter>&amp;L&amp;"Arial,Bold"City of Hesperia Engineer Estimate&amp;C&amp;D&amp;RPage &amp;P</oddFooter>
  </headerFooter>
  <rowBreaks count="1" manualBreakCount="1">
    <brk id="5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38"/>
  <sheetViews>
    <sheetView view="pageLayout" zoomScaleNormal="100" workbookViewId="0">
      <selection activeCell="E7" sqref="E7"/>
    </sheetView>
  </sheetViews>
  <sheetFormatPr defaultRowHeight="12.75" x14ac:dyDescent="0.2"/>
  <cols>
    <col min="1" max="1" width="22.7109375" customWidth="1"/>
    <col min="2" max="2" width="18.5703125" customWidth="1"/>
    <col min="3" max="3" width="59.42578125" customWidth="1"/>
    <col min="4" max="4" width="14.28515625" bestFit="1" customWidth="1"/>
    <col min="5" max="5" width="24.140625" customWidth="1"/>
  </cols>
  <sheetData>
    <row r="1" spans="1:9" s="6" customFormat="1" ht="18" x14ac:dyDescent="0.25">
      <c r="A1" s="53" t="s">
        <v>68</v>
      </c>
      <c r="B1" s="32" t="s">
        <v>0</v>
      </c>
      <c r="C1" s="33" t="s">
        <v>1</v>
      </c>
      <c r="D1" s="34" t="s">
        <v>2</v>
      </c>
      <c r="E1" s="45" t="s">
        <v>4</v>
      </c>
    </row>
    <row r="2" spans="1:9" s="6" customFormat="1" ht="18.75" thickBot="1" x14ac:dyDescent="0.3">
      <c r="A2" s="54"/>
      <c r="B2" s="35"/>
      <c r="C2" s="36"/>
      <c r="D2" s="37" t="s">
        <v>3</v>
      </c>
      <c r="E2" s="46" t="s">
        <v>5</v>
      </c>
    </row>
    <row r="3" spans="1:9" s="11" customFormat="1" ht="18.75" thickBot="1" x14ac:dyDescent="0.3">
      <c r="A3" s="56" t="s">
        <v>18</v>
      </c>
      <c r="B3" s="13"/>
      <c r="C3" s="24"/>
      <c r="D3" s="14"/>
      <c r="E3" s="47"/>
    </row>
    <row r="4" spans="1:9" s="20" customFormat="1" ht="30" customHeight="1" x14ac:dyDescent="0.2">
      <c r="A4" s="48"/>
      <c r="B4" s="72" t="s">
        <v>33</v>
      </c>
      <c r="C4" s="73" t="s">
        <v>137</v>
      </c>
      <c r="D4" s="92">
        <v>0.05</v>
      </c>
      <c r="E4" s="71">
        <f>SUM(E7:E36)*0.05</f>
        <v>0</v>
      </c>
      <c r="G4" s="102"/>
      <c r="H4" s="102"/>
      <c r="I4" s="103"/>
    </row>
    <row r="5" spans="1:9" s="20" customFormat="1" ht="30" customHeight="1" x14ac:dyDescent="0.2">
      <c r="A5" s="57"/>
      <c r="B5" s="68" t="s">
        <v>33</v>
      </c>
      <c r="C5" s="69" t="s">
        <v>138</v>
      </c>
      <c r="D5" s="74">
        <v>10000</v>
      </c>
      <c r="E5" s="71" cm="1">
        <f t="array" ref="E5">_xlfn.IFS(E4=0,0,E4&lt;10000, "$                  10,000.00", E4&gt;10000, E4)</f>
        <v>0</v>
      </c>
      <c r="G5" s="104"/>
      <c r="H5" s="104"/>
      <c r="I5" s="105"/>
    </row>
    <row r="6" spans="1:9" s="20" customFormat="1" ht="30" customHeight="1" x14ac:dyDescent="0.2">
      <c r="A6" s="48"/>
      <c r="B6" s="72" t="s">
        <v>33</v>
      </c>
      <c r="C6" s="73" t="s">
        <v>84</v>
      </c>
      <c r="D6" s="70">
        <v>0.05</v>
      </c>
      <c r="E6" s="71">
        <f>SUM(E7:E36)*0.05</f>
        <v>0</v>
      </c>
      <c r="G6" s="106"/>
      <c r="H6" s="106"/>
      <c r="I6" s="105"/>
    </row>
    <row r="7" spans="1:9" s="20" customFormat="1" ht="30" customHeight="1" x14ac:dyDescent="0.2">
      <c r="A7" s="48"/>
      <c r="B7" s="72" t="s">
        <v>33</v>
      </c>
      <c r="C7" s="73" t="s">
        <v>140</v>
      </c>
      <c r="D7" s="74">
        <v>10000</v>
      </c>
      <c r="E7" s="71">
        <f>SUM(A7*D7)</f>
        <v>0</v>
      </c>
      <c r="G7" s="106"/>
      <c r="H7" s="106"/>
      <c r="I7" s="105"/>
    </row>
    <row r="8" spans="1:9" s="20" customFormat="1" ht="30" customHeight="1" x14ac:dyDescent="0.2">
      <c r="A8" s="48"/>
      <c r="B8" s="72" t="s">
        <v>31</v>
      </c>
      <c r="C8" s="73" t="s">
        <v>141</v>
      </c>
      <c r="D8" s="95">
        <v>15</v>
      </c>
      <c r="E8" s="74">
        <f>A8*D8</f>
        <v>0</v>
      </c>
    </row>
    <row r="9" spans="1:9" s="20" customFormat="1" ht="30" customHeight="1" x14ac:dyDescent="0.2">
      <c r="A9" s="48"/>
      <c r="B9" s="72" t="s">
        <v>31</v>
      </c>
      <c r="C9" s="73" t="s">
        <v>12</v>
      </c>
      <c r="D9" s="74">
        <v>27</v>
      </c>
      <c r="E9" s="74">
        <f t="shared" ref="E9:E30" si="0">A9*D9</f>
        <v>0</v>
      </c>
    </row>
    <row r="10" spans="1:9" s="20" customFormat="1" ht="30" customHeight="1" x14ac:dyDescent="0.2">
      <c r="A10" s="48"/>
      <c r="B10" s="126" t="s">
        <v>34</v>
      </c>
      <c r="C10" s="127" t="s">
        <v>142</v>
      </c>
      <c r="D10" s="128">
        <v>80</v>
      </c>
      <c r="E10" s="74">
        <f t="shared" si="0"/>
        <v>0</v>
      </c>
    </row>
    <row r="11" spans="1:9" s="20" customFormat="1" ht="30" customHeight="1" x14ac:dyDescent="0.2">
      <c r="A11" s="48"/>
      <c r="B11" s="72" t="s">
        <v>31</v>
      </c>
      <c r="C11" s="73" t="s">
        <v>111</v>
      </c>
      <c r="D11" s="74">
        <v>90</v>
      </c>
      <c r="E11" s="74">
        <f t="shared" si="0"/>
        <v>0</v>
      </c>
    </row>
    <row r="12" spans="1:9" s="20" customFormat="1" ht="30" customHeight="1" x14ac:dyDescent="0.2">
      <c r="A12" s="48"/>
      <c r="B12" s="72" t="s">
        <v>31</v>
      </c>
      <c r="C12" s="73" t="s">
        <v>112</v>
      </c>
      <c r="D12" s="74">
        <v>100</v>
      </c>
      <c r="E12" s="74">
        <f t="shared" si="0"/>
        <v>0</v>
      </c>
    </row>
    <row r="13" spans="1:9" s="20" customFormat="1" ht="30" customHeight="1" x14ac:dyDescent="0.2">
      <c r="A13" s="48"/>
      <c r="B13" s="72" t="s">
        <v>31</v>
      </c>
      <c r="C13" s="73" t="s">
        <v>113</v>
      </c>
      <c r="D13" s="74">
        <v>120</v>
      </c>
      <c r="E13" s="74">
        <f t="shared" si="0"/>
        <v>0</v>
      </c>
    </row>
    <row r="14" spans="1:9" s="20" customFormat="1" ht="30" customHeight="1" x14ac:dyDescent="0.2">
      <c r="A14" s="48"/>
      <c r="B14" s="72" t="s">
        <v>31</v>
      </c>
      <c r="C14" s="73" t="s">
        <v>114</v>
      </c>
      <c r="D14" s="74">
        <v>145</v>
      </c>
      <c r="E14" s="74">
        <f t="shared" si="0"/>
        <v>0</v>
      </c>
    </row>
    <row r="15" spans="1:9" s="20" customFormat="1" ht="30" customHeight="1" x14ac:dyDescent="0.2">
      <c r="A15" s="48"/>
      <c r="B15" s="72" t="s">
        <v>31</v>
      </c>
      <c r="C15" s="73" t="s">
        <v>115</v>
      </c>
      <c r="D15" s="74">
        <v>155</v>
      </c>
      <c r="E15" s="74">
        <f t="shared" si="0"/>
        <v>0</v>
      </c>
    </row>
    <row r="16" spans="1:9" s="20" customFormat="1" ht="30" customHeight="1" x14ac:dyDescent="0.2">
      <c r="A16" s="48"/>
      <c r="B16" s="72" t="s">
        <v>29</v>
      </c>
      <c r="C16" s="73" t="s">
        <v>93</v>
      </c>
      <c r="D16" s="74">
        <v>2500</v>
      </c>
      <c r="E16" s="74">
        <f t="shared" si="0"/>
        <v>0</v>
      </c>
    </row>
    <row r="17" spans="1:6" s="20" customFormat="1" ht="30" customHeight="1" x14ac:dyDescent="0.2">
      <c r="A17" s="48"/>
      <c r="B17" s="72" t="s">
        <v>29</v>
      </c>
      <c r="C17" s="73" t="s">
        <v>13</v>
      </c>
      <c r="D17" s="74">
        <v>3500</v>
      </c>
      <c r="E17" s="74">
        <f t="shared" si="0"/>
        <v>0</v>
      </c>
    </row>
    <row r="18" spans="1:6" s="20" customFormat="1" ht="30" customHeight="1" x14ac:dyDescent="0.2">
      <c r="A18" s="48"/>
      <c r="B18" s="72" t="s">
        <v>29</v>
      </c>
      <c r="C18" s="73" t="s">
        <v>14</v>
      </c>
      <c r="D18" s="74">
        <v>4500</v>
      </c>
      <c r="E18" s="74">
        <f t="shared" si="0"/>
        <v>0</v>
      </c>
    </row>
    <row r="19" spans="1:6" s="20" customFormat="1" ht="30" customHeight="1" x14ac:dyDescent="0.2">
      <c r="A19" s="48"/>
      <c r="B19" s="72" t="s">
        <v>29</v>
      </c>
      <c r="C19" s="73" t="s">
        <v>15</v>
      </c>
      <c r="D19" s="74">
        <v>7000</v>
      </c>
      <c r="E19" s="74">
        <f t="shared" si="0"/>
        <v>0</v>
      </c>
    </row>
    <row r="20" spans="1:6" s="20" customFormat="1" ht="30" customHeight="1" x14ac:dyDescent="0.2">
      <c r="A20" s="48"/>
      <c r="B20" s="72" t="s">
        <v>29</v>
      </c>
      <c r="C20" s="73" t="s">
        <v>16</v>
      </c>
      <c r="D20" s="74">
        <v>8000</v>
      </c>
      <c r="E20" s="74">
        <f t="shared" si="0"/>
        <v>0</v>
      </c>
    </row>
    <row r="21" spans="1:6" s="20" customFormat="1" ht="30" customHeight="1" x14ac:dyDescent="0.2">
      <c r="A21" s="48"/>
      <c r="B21" s="72" t="s">
        <v>29</v>
      </c>
      <c r="C21" s="73" t="s">
        <v>116</v>
      </c>
      <c r="D21" s="74">
        <v>8500</v>
      </c>
      <c r="E21" s="74">
        <f t="shared" si="0"/>
        <v>0</v>
      </c>
      <c r="F21" s="108"/>
    </row>
    <row r="22" spans="1:6" s="20" customFormat="1" ht="30" customHeight="1" x14ac:dyDescent="0.2">
      <c r="A22" s="48"/>
      <c r="B22" s="72" t="s">
        <v>29</v>
      </c>
      <c r="C22" s="73" t="s">
        <v>117</v>
      </c>
      <c r="D22" s="74">
        <v>8500</v>
      </c>
      <c r="E22" s="74">
        <f t="shared" si="0"/>
        <v>0</v>
      </c>
      <c r="F22" s="108"/>
    </row>
    <row r="23" spans="1:6" s="20" customFormat="1" ht="30" customHeight="1" x14ac:dyDescent="0.2">
      <c r="A23" s="48"/>
      <c r="B23" s="72" t="s">
        <v>29</v>
      </c>
      <c r="C23" s="73" t="s">
        <v>118</v>
      </c>
      <c r="D23" s="74">
        <v>8000</v>
      </c>
      <c r="E23" s="74">
        <f t="shared" si="0"/>
        <v>0</v>
      </c>
      <c r="F23" s="108"/>
    </row>
    <row r="24" spans="1:6" s="20" customFormat="1" ht="30" customHeight="1" x14ac:dyDescent="0.2">
      <c r="A24" s="48"/>
      <c r="B24" s="72" t="s">
        <v>29</v>
      </c>
      <c r="C24" s="73" t="s">
        <v>119</v>
      </c>
      <c r="D24" s="74">
        <v>4500</v>
      </c>
      <c r="E24" s="74">
        <f t="shared" si="0"/>
        <v>0</v>
      </c>
    </row>
    <row r="25" spans="1:6" s="20" customFormat="1" ht="30" customHeight="1" x14ac:dyDescent="0.2">
      <c r="A25" s="48"/>
      <c r="B25" s="72" t="s">
        <v>29</v>
      </c>
      <c r="C25" s="73" t="s">
        <v>120</v>
      </c>
      <c r="D25" s="74">
        <v>3500</v>
      </c>
      <c r="E25" s="74">
        <f t="shared" si="0"/>
        <v>0</v>
      </c>
    </row>
    <row r="26" spans="1:6" s="20" customFormat="1" ht="30" customHeight="1" x14ac:dyDescent="0.2">
      <c r="A26" s="48"/>
      <c r="B26" s="72" t="s">
        <v>29</v>
      </c>
      <c r="C26" s="73" t="s">
        <v>121</v>
      </c>
      <c r="D26" s="74">
        <v>4500</v>
      </c>
      <c r="E26" s="74">
        <f t="shared" si="0"/>
        <v>0</v>
      </c>
    </row>
    <row r="27" spans="1:6" s="20" customFormat="1" ht="30" customHeight="1" x14ac:dyDescent="0.2">
      <c r="A27" s="48"/>
      <c r="B27" s="72" t="s">
        <v>29</v>
      </c>
      <c r="C27" s="73" t="s">
        <v>122</v>
      </c>
      <c r="D27" s="74">
        <v>8500</v>
      </c>
      <c r="E27" s="74">
        <f t="shared" si="0"/>
        <v>0</v>
      </c>
    </row>
    <row r="28" spans="1:6" s="20" customFormat="1" ht="30" customHeight="1" x14ac:dyDescent="0.2">
      <c r="A28" s="48"/>
      <c r="B28" s="72" t="s">
        <v>29</v>
      </c>
      <c r="C28" s="73" t="s">
        <v>123</v>
      </c>
      <c r="D28" s="74">
        <v>10800</v>
      </c>
      <c r="E28" s="74">
        <f t="shared" si="0"/>
        <v>0</v>
      </c>
    </row>
    <row r="29" spans="1:6" s="20" customFormat="1" ht="30" customHeight="1" x14ac:dyDescent="0.2">
      <c r="A29" s="48"/>
      <c r="B29" s="72" t="s">
        <v>29</v>
      </c>
      <c r="C29" s="73" t="s">
        <v>124</v>
      </c>
      <c r="D29" s="74">
        <v>16000</v>
      </c>
      <c r="E29" s="74">
        <f t="shared" si="0"/>
        <v>0</v>
      </c>
    </row>
    <row r="30" spans="1:6" s="20" customFormat="1" ht="30" customHeight="1" x14ac:dyDescent="0.2">
      <c r="A30" s="48"/>
      <c r="B30" s="72" t="s">
        <v>29</v>
      </c>
      <c r="C30" s="73" t="s">
        <v>125</v>
      </c>
      <c r="D30" s="74">
        <v>22000</v>
      </c>
      <c r="E30" s="74">
        <f t="shared" si="0"/>
        <v>0</v>
      </c>
    </row>
    <row r="31" spans="1:6" s="20" customFormat="1" ht="30" customHeight="1" x14ac:dyDescent="0.2">
      <c r="A31" s="48"/>
      <c r="B31" s="72" t="s">
        <v>31</v>
      </c>
      <c r="C31" s="73" t="s">
        <v>126</v>
      </c>
      <c r="D31" s="74">
        <v>12</v>
      </c>
      <c r="E31" s="74">
        <f>A31*D31</f>
        <v>0</v>
      </c>
      <c r="F31" s="108"/>
    </row>
    <row r="32" spans="1:6" s="20" customFormat="1" ht="30" customHeight="1" x14ac:dyDescent="0.2">
      <c r="A32" s="48"/>
      <c r="B32" s="72" t="s">
        <v>29</v>
      </c>
      <c r="C32" s="73" t="s">
        <v>127</v>
      </c>
      <c r="D32" s="74">
        <v>4000</v>
      </c>
      <c r="E32" s="74">
        <f>A32*D32</f>
        <v>0</v>
      </c>
      <c r="F32" s="108"/>
    </row>
    <row r="33" spans="1:6" s="20" customFormat="1" ht="30" customHeight="1" x14ac:dyDescent="0.2">
      <c r="A33" s="48"/>
      <c r="B33" s="114"/>
      <c r="C33" s="115"/>
      <c r="D33" s="112"/>
      <c r="E33" s="74">
        <f>A33*D33</f>
        <v>0</v>
      </c>
      <c r="F33" s="108"/>
    </row>
    <row r="34" spans="1:6" s="20" customFormat="1" ht="30" customHeight="1" x14ac:dyDescent="0.2">
      <c r="A34" s="130" t="s">
        <v>144</v>
      </c>
      <c r="B34" s="117"/>
      <c r="C34" s="96" t="s">
        <v>161</v>
      </c>
      <c r="D34" s="92">
        <v>0.1</v>
      </c>
      <c r="E34" s="75">
        <f>SUM(E7:E33)*0.1</f>
        <v>0</v>
      </c>
      <c r="F34" s="108"/>
    </row>
    <row r="35" spans="1:6" s="20" customFormat="1" ht="30" customHeight="1" x14ac:dyDescent="0.2">
      <c r="A35" s="116"/>
      <c r="B35" s="117"/>
      <c r="C35" s="96" t="s">
        <v>162</v>
      </c>
      <c r="D35" s="92">
        <v>0.02</v>
      </c>
      <c r="E35" s="75">
        <f>SUM(E7:E33)*0.02</f>
        <v>0</v>
      </c>
    </row>
    <row r="36" spans="1:6" s="20" customFormat="1" ht="30" customHeight="1" x14ac:dyDescent="0.2">
      <c r="A36" s="116"/>
      <c r="B36" s="117"/>
      <c r="C36" s="96" t="s">
        <v>145</v>
      </c>
      <c r="D36" s="92">
        <v>0.03</v>
      </c>
      <c r="E36" s="75">
        <f>SUM(E7:E33)*0.03</f>
        <v>0</v>
      </c>
    </row>
    <row r="37" spans="1:6" ht="30.75" customHeight="1" thickBot="1" x14ac:dyDescent="0.25">
      <c r="A37" s="59"/>
      <c r="B37" s="80"/>
      <c r="C37" s="81"/>
      <c r="D37" s="82"/>
      <c r="E37" s="83"/>
    </row>
    <row r="38" spans="1:6" s="11" customFormat="1" ht="31.9" customHeight="1" thickBot="1" x14ac:dyDescent="0.3">
      <c r="A38" s="58"/>
      <c r="B38" s="13"/>
      <c r="C38" s="77" t="s">
        <v>40</v>
      </c>
      <c r="D38" s="78"/>
      <c r="E38" s="79">
        <f>SUM(E4:E37)</f>
        <v>0</v>
      </c>
    </row>
  </sheetData>
  <sheetProtection algorithmName="SHA-512" hashValue="11DEMvk7V9Z7qVJtaf3uS/cH6TejVscPgy8oDvMMfksXio8bsJkqHsON6B4puChhVD6s2FnranBO1HRbIR2qKg==" saltValue="c3W8OuMKNSNoTp/bQu8WNA==" spinCount="100000" sheet="1" deleteColumns="0" deleteRows="0"/>
  <phoneticPr fontId="0" type="noConversion"/>
  <pageMargins left="0.75" right="0.75" top="1" bottom="1" header="0.5" footer="0.5"/>
  <pageSetup scale="60" orientation="portrait" r:id="rId1"/>
  <headerFooter alignWithMargins="0">
    <oddFooter>&amp;L&amp;"Arial,Bold"City of Hesperia Engineer Estimate&amp;C&amp;D&amp;RPage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33"/>
  <sheetViews>
    <sheetView view="pageLayout" zoomScaleNormal="100" workbookViewId="0">
      <selection activeCell="E7" sqref="E7"/>
    </sheetView>
  </sheetViews>
  <sheetFormatPr defaultRowHeight="12.75" x14ac:dyDescent="0.2"/>
  <cols>
    <col min="1" max="1" width="22.7109375" customWidth="1"/>
    <col min="2" max="2" width="18.5703125" customWidth="1"/>
    <col min="3" max="3" width="59.42578125" customWidth="1"/>
    <col min="4" max="4" width="14.28515625" bestFit="1" customWidth="1"/>
    <col min="5" max="5" width="24.140625" customWidth="1"/>
  </cols>
  <sheetData>
    <row r="1" spans="1:9" s="6" customFormat="1" ht="18" x14ac:dyDescent="0.25">
      <c r="A1" s="53" t="s">
        <v>68</v>
      </c>
      <c r="B1" s="32" t="s">
        <v>0</v>
      </c>
      <c r="C1" s="33" t="s">
        <v>1</v>
      </c>
      <c r="D1" s="34" t="s">
        <v>2</v>
      </c>
      <c r="E1" s="45" t="s">
        <v>4</v>
      </c>
    </row>
    <row r="2" spans="1:9" s="6" customFormat="1" ht="18.75" thickBot="1" x14ac:dyDescent="0.3">
      <c r="A2" s="54"/>
      <c r="B2" s="35"/>
      <c r="C2" s="36"/>
      <c r="D2" s="37" t="s">
        <v>3</v>
      </c>
      <c r="E2" s="46" t="s">
        <v>5</v>
      </c>
    </row>
    <row r="3" spans="1:9" s="11" customFormat="1" ht="18.75" thickBot="1" x14ac:dyDescent="0.3">
      <c r="A3" s="56" t="s">
        <v>86</v>
      </c>
      <c r="B3" s="13"/>
      <c r="C3" s="24"/>
      <c r="D3" s="14"/>
      <c r="E3" s="47"/>
    </row>
    <row r="4" spans="1:9" s="20" customFormat="1" ht="30" customHeight="1" x14ac:dyDescent="0.2">
      <c r="A4" s="48"/>
      <c r="B4" s="72" t="s">
        <v>33</v>
      </c>
      <c r="C4" s="73" t="s">
        <v>137</v>
      </c>
      <c r="D4" s="92">
        <v>0.05</v>
      </c>
      <c r="E4" s="71">
        <f>SUM(E7:E31)*0.05</f>
        <v>0</v>
      </c>
      <c r="G4" s="102"/>
      <c r="H4" s="102"/>
      <c r="I4" s="103"/>
    </row>
    <row r="5" spans="1:9" s="20" customFormat="1" ht="30" customHeight="1" x14ac:dyDescent="0.2">
      <c r="A5" s="57"/>
      <c r="B5" s="68" t="s">
        <v>33</v>
      </c>
      <c r="C5" s="69" t="s">
        <v>138</v>
      </c>
      <c r="D5" s="74">
        <v>10000</v>
      </c>
      <c r="E5" s="71" cm="1">
        <f t="array" ref="E5">_xlfn.IFS(E4=0,0,E4&lt;10000, "$                  10,000.00", E4&gt;10000, E4)</f>
        <v>0</v>
      </c>
      <c r="G5" s="104"/>
      <c r="H5" s="104"/>
      <c r="I5" s="105"/>
    </row>
    <row r="6" spans="1:9" s="20" customFormat="1" ht="30" customHeight="1" x14ac:dyDescent="0.2">
      <c r="A6" s="48"/>
      <c r="B6" s="72" t="s">
        <v>33</v>
      </c>
      <c r="C6" s="73" t="s">
        <v>84</v>
      </c>
      <c r="D6" s="70">
        <v>0.05</v>
      </c>
      <c r="E6" s="71">
        <f>SUM(E7:E31)*0.05</f>
        <v>0</v>
      </c>
      <c r="G6" s="106"/>
      <c r="H6" s="106"/>
      <c r="I6" s="105"/>
    </row>
    <row r="7" spans="1:9" s="20" customFormat="1" ht="30" customHeight="1" x14ac:dyDescent="0.2">
      <c r="A7" s="48"/>
      <c r="B7" s="72" t="s">
        <v>33</v>
      </c>
      <c r="C7" s="73" t="s">
        <v>140</v>
      </c>
      <c r="D7" s="74">
        <v>10000</v>
      </c>
      <c r="E7" s="71">
        <f>SUM(A7*D7)</f>
        <v>0</v>
      </c>
      <c r="G7" s="106"/>
      <c r="H7" s="106"/>
      <c r="I7" s="105"/>
    </row>
    <row r="8" spans="1:9" s="20" customFormat="1" ht="30" customHeight="1" x14ac:dyDescent="0.2">
      <c r="A8" s="48"/>
      <c r="B8" s="72" t="s">
        <v>31</v>
      </c>
      <c r="C8" s="73" t="s">
        <v>141</v>
      </c>
      <c r="D8" s="95">
        <v>15</v>
      </c>
      <c r="E8" s="74">
        <f t="shared" ref="E8:E27" si="0">A8*D8</f>
        <v>0</v>
      </c>
    </row>
    <row r="9" spans="1:9" s="20" customFormat="1" ht="30" customHeight="1" x14ac:dyDescent="0.2">
      <c r="A9" s="48"/>
      <c r="B9" s="72" t="s">
        <v>34</v>
      </c>
      <c r="C9" s="73" t="s">
        <v>12</v>
      </c>
      <c r="D9" s="74">
        <v>27</v>
      </c>
      <c r="E9" s="74">
        <f t="shared" si="0"/>
        <v>0</v>
      </c>
    </row>
    <row r="10" spans="1:9" s="20" customFormat="1" ht="30" customHeight="1" x14ac:dyDescent="0.2">
      <c r="A10" s="48"/>
      <c r="B10" s="72" t="s">
        <v>31</v>
      </c>
      <c r="C10" s="73" t="s">
        <v>94</v>
      </c>
      <c r="D10" s="74">
        <v>80</v>
      </c>
      <c r="E10" s="74">
        <f t="shared" si="0"/>
        <v>0</v>
      </c>
    </row>
    <row r="11" spans="1:9" s="20" customFormat="1" ht="30" customHeight="1" x14ac:dyDescent="0.2">
      <c r="A11" s="48"/>
      <c r="B11" s="72" t="s">
        <v>31</v>
      </c>
      <c r="C11" s="73" t="s">
        <v>55</v>
      </c>
      <c r="D11" s="74">
        <v>100</v>
      </c>
      <c r="E11" s="74">
        <f t="shared" si="0"/>
        <v>0</v>
      </c>
    </row>
    <row r="12" spans="1:9" s="20" customFormat="1" ht="30" customHeight="1" x14ac:dyDescent="0.2">
      <c r="A12" s="48"/>
      <c r="B12" s="72" t="s">
        <v>31</v>
      </c>
      <c r="C12" s="73" t="s">
        <v>56</v>
      </c>
      <c r="D12" s="74">
        <v>120</v>
      </c>
      <c r="E12" s="74">
        <f t="shared" si="0"/>
        <v>0</v>
      </c>
    </row>
    <row r="13" spans="1:9" s="20" customFormat="1" ht="30" customHeight="1" x14ac:dyDescent="0.2">
      <c r="A13" s="48"/>
      <c r="B13" s="72" t="s">
        <v>31</v>
      </c>
      <c r="C13" s="73" t="s">
        <v>57</v>
      </c>
      <c r="D13" s="74">
        <v>130</v>
      </c>
      <c r="E13" s="74">
        <f t="shared" si="0"/>
        <v>0</v>
      </c>
    </row>
    <row r="14" spans="1:9" s="20" customFormat="1" ht="30" customHeight="1" x14ac:dyDescent="0.2">
      <c r="A14" s="48"/>
      <c r="B14" s="72" t="s">
        <v>31</v>
      </c>
      <c r="C14" s="73" t="s">
        <v>54</v>
      </c>
      <c r="D14" s="74">
        <v>155</v>
      </c>
      <c r="E14" s="74">
        <f t="shared" si="0"/>
        <v>0</v>
      </c>
    </row>
    <row r="15" spans="1:9" s="20" customFormat="1" ht="30" customHeight="1" x14ac:dyDescent="0.2">
      <c r="A15" s="48"/>
      <c r="B15" s="72" t="s">
        <v>29</v>
      </c>
      <c r="C15" s="73" t="s">
        <v>93</v>
      </c>
      <c r="D15" s="74">
        <v>2500</v>
      </c>
      <c r="E15" s="74">
        <f t="shared" si="0"/>
        <v>0</v>
      </c>
    </row>
    <row r="16" spans="1:9" s="20" customFormat="1" ht="30" customHeight="1" x14ac:dyDescent="0.2">
      <c r="A16" s="48"/>
      <c r="B16" s="72" t="s">
        <v>29</v>
      </c>
      <c r="C16" s="73" t="s">
        <v>13</v>
      </c>
      <c r="D16" s="74">
        <v>3500</v>
      </c>
      <c r="E16" s="74">
        <f t="shared" si="0"/>
        <v>0</v>
      </c>
    </row>
    <row r="17" spans="1:5" s="20" customFormat="1" ht="30" customHeight="1" x14ac:dyDescent="0.2">
      <c r="A17" s="130"/>
      <c r="B17" s="72" t="s">
        <v>29</v>
      </c>
      <c r="C17" s="73" t="s">
        <v>14</v>
      </c>
      <c r="D17" s="74">
        <v>4500</v>
      </c>
      <c r="E17" s="74">
        <f>A17*D17</f>
        <v>0</v>
      </c>
    </row>
    <row r="18" spans="1:5" s="20" customFormat="1" ht="30" customHeight="1" x14ac:dyDescent="0.2">
      <c r="A18" s="48"/>
      <c r="B18" s="72" t="s">
        <v>29</v>
      </c>
      <c r="C18" s="73" t="s">
        <v>15</v>
      </c>
      <c r="D18" s="74">
        <v>7000</v>
      </c>
      <c r="E18" s="74">
        <f>A18*D18</f>
        <v>0</v>
      </c>
    </row>
    <row r="19" spans="1:5" s="20" customFormat="1" ht="30" customHeight="1" x14ac:dyDescent="0.2">
      <c r="A19" s="48"/>
      <c r="B19" s="72" t="s">
        <v>29</v>
      </c>
      <c r="C19" s="73" t="s">
        <v>16</v>
      </c>
      <c r="D19" s="74">
        <v>8000</v>
      </c>
      <c r="E19" s="74">
        <f t="shared" si="0"/>
        <v>0</v>
      </c>
    </row>
    <row r="20" spans="1:5" s="20" customFormat="1" ht="30" customHeight="1" x14ac:dyDescent="0.2">
      <c r="A20" s="48"/>
      <c r="B20" s="72" t="s">
        <v>29</v>
      </c>
      <c r="C20" s="73" t="s">
        <v>118</v>
      </c>
      <c r="D20" s="74">
        <v>8000</v>
      </c>
      <c r="E20" s="74">
        <f t="shared" si="0"/>
        <v>0</v>
      </c>
    </row>
    <row r="21" spans="1:5" s="20" customFormat="1" ht="30" customHeight="1" x14ac:dyDescent="0.2">
      <c r="A21" s="48"/>
      <c r="B21" s="72" t="s">
        <v>29</v>
      </c>
      <c r="C21" s="73" t="s">
        <v>119</v>
      </c>
      <c r="D21" s="74">
        <v>4500</v>
      </c>
      <c r="E21" s="74">
        <f t="shared" si="0"/>
        <v>0</v>
      </c>
    </row>
    <row r="22" spans="1:5" s="20" customFormat="1" ht="30" customHeight="1" x14ac:dyDescent="0.2">
      <c r="A22" s="48"/>
      <c r="B22" s="72" t="s">
        <v>29</v>
      </c>
      <c r="C22" s="73" t="s">
        <v>120</v>
      </c>
      <c r="D22" s="74">
        <v>3500</v>
      </c>
      <c r="E22" s="74">
        <f t="shared" si="0"/>
        <v>0</v>
      </c>
    </row>
    <row r="23" spans="1:5" s="20" customFormat="1" ht="30" customHeight="1" x14ac:dyDescent="0.2">
      <c r="A23" s="48"/>
      <c r="B23" s="72" t="s">
        <v>29</v>
      </c>
      <c r="C23" s="73" t="s">
        <v>121</v>
      </c>
      <c r="D23" s="74">
        <v>4500</v>
      </c>
      <c r="E23" s="74">
        <f t="shared" si="0"/>
        <v>0</v>
      </c>
    </row>
    <row r="24" spans="1:5" s="20" customFormat="1" ht="30" customHeight="1" x14ac:dyDescent="0.2">
      <c r="A24" s="48"/>
      <c r="B24" s="72" t="s">
        <v>29</v>
      </c>
      <c r="C24" s="73" t="s">
        <v>122</v>
      </c>
      <c r="D24" s="74">
        <v>8500</v>
      </c>
      <c r="E24" s="74">
        <f t="shared" si="0"/>
        <v>0</v>
      </c>
    </row>
    <row r="25" spans="1:5" s="20" customFormat="1" ht="30" customHeight="1" x14ac:dyDescent="0.2">
      <c r="A25" s="48"/>
      <c r="B25" s="72" t="s">
        <v>29</v>
      </c>
      <c r="C25" s="73" t="s">
        <v>123</v>
      </c>
      <c r="D25" s="74">
        <v>10800</v>
      </c>
      <c r="E25" s="74">
        <f t="shared" si="0"/>
        <v>0</v>
      </c>
    </row>
    <row r="26" spans="1:5" s="20" customFormat="1" ht="30" customHeight="1" x14ac:dyDescent="0.2">
      <c r="A26" s="48"/>
      <c r="B26" s="72" t="s">
        <v>29</v>
      </c>
      <c r="C26" s="73" t="s">
        <v>124</v>
      </c>
      <c r="D26" s="74">
        <v>16000</v>
      </c>
      <c r="E26" s="74">
        <f t="shared" si="0"/>
        <v>0</v>
      </c>
    </row>
    <row r="27" spans="1:5" s="20" customFormat="1" ht="30" customHeight="1" x14ac:dyDescent="0.2">
      <c r="A27" s="48"/>
      <c r="B27" s="72" t="s">
        <v>29</v>
      </c>
      <c r="C27" s="73" t="s">
        <v>125</v>
      </c>
      <c r="D27" s="74">
        <v>22000</v>
      </c>
      <c r="E27" s="74">
        <f t="shared" si="0"/>
        <v>0</v>
      </c>
    </row>
    <row r="28" spans="1:5" s="20" customFormat="1" ht="30" customHeight="1" x14ac:dyDescent="0.2">
      <c r="A28" s="48"/>
      <c r="B28" s="72" t="s">
        <v>31</v>
      </c>
      <c r="C28" s="73" t="s">
        <v>126</v>
      </c>
      <c r="D28" s="74">
        <v>12</v>
      </c>
      <c r="E28" s="74">
        <f>A28*D28</f>
        <v>0</v>
      </c>
    </row>
    <row r="29" spans="1:5" s="20" customFormat="1" ht="30" customHeight="1" x14ac:dyDescent="0.2">
      <c r="A29" s="48"/>
      <c r="B29" s="72" t="s">
        <v>29</v>
      </c>
      <c r="C29" s="73" t="s">
        <v>127</v>
      </c>
      <c r="D29" s="74">
        <v>4000</v>
      </c>
      <c r="E29" s="74">
        <f>A29*D29</f>
        <v>0</v>
      </c>
    </row>
    <row r="30" spans="1:5" s="20" customFormat="1" ht="30" customHeight="1" x14ac:dyDescent="0.2">
      <c r="A30" s="130" t="s">
        <v>144</v>
      </c>
      <c r="B30" s="117"/>
      <c r="C30" s="96" t="s">
        <v>161</v>
      </c>
      <c r="D30" s="92">
        <v>0.1</v>
      </c>
      <c r="E30" s="75">
        <f>SUM(E7:E29)*0.1</f>
        <v>0</v>
      </c>
    </row>
    <row r="31" spans="1:5" s="20" customFormat="1" ht="30" customHeight="1" x14ac:dyDescent="0.2">
      <c r="A31" s="116"/>
      <c r="B31" s="117"/>
      <c r="C31" s="96" t="s">
        <v>162</v>
      </c>
      <c r="D31" s="92">
        <v>0.02</v>
      </c>
      <c r="E31" s="75">
        <f>SUM(E7:E29)*0.02</f>
        <v>0</v>
      </c>
    </row>
    <row r="32" spans="1:5" ht="30.75" customHeight="1" thickBot="1" x14ac:dyDescent="0.25">
      <c r="A32" s="116"/>
      <c r="B32" s="117"/>
      <c r="C32" s="96" t="s">
        <v>145</v>
      </c>
      <c r="D32" s="92">
        <v>0.03</v>
      </c>
      <c r="E32" s="75">
        <f>SUM(E7:E29)*0.03</f>
        <v>0</v>
      </c>
    </row>
    <row r="33" spans="1:5" s="11" customFormat="1" ht="31.9" customHeight="1" thickBot="1" x14ac:dyDescent="0.3">
      <c r="A33" s="58"/>
      <c r="B33" s="13"/>
      <c r="C33" s="77" t="s">
        <v>85</v>
      </c>
      <c r="D33" s="78"/>
      <c r="E33" s="79">
        <f>SUM(E4:E32)</f>
        <v>0</v>
      </c>
    </row>
  </sheetData>
  <sheetProtection algorithmName="SHA-512" hashValue="NjIaRXEvxEehWXmQZDl6bftNPtb2K5doXXcdtMu0RznUM7VqkS/6IoBIiB7vbE7NyXpHlLXGnTXpzm9ydxOLcQ==" saltValue="vQcq5jEnx3gvD0Oek1FmKw==" spinCount="100000" sheet="1" deleteColumns="0" deleteRows="0"/>
  <phoneticPr fontId="0" type="noConversion"/>
  <pageMargins left="0.75" right="0.75" top="1" bottom="1" header="0.5" footer="0.5"/>
  <pageSetup scale="65" orientation="portrait" r:id="rId1"/>
  <headerFooter alignWithMargins="0">
    <oddFooter>&amp;L&amp;"Arial,Bold"City of Hesperia Engineer Estimate&amp;C&amp;D&amp;RPage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25"/>
  <sheetViews>
    <sheetView view="pageLayout" zoomScaleNormal="100" workbookViewId="0">
      <selection activeCell="E7" sqref="E7"/>
    </sheetView>
  </sheetViews>
  <sheetFormatPr defaultRowHeight="12.75" x14ac:dyDescent="0.2"/>
  <cols>
    <col min="1" max="1" width="22.5703125" customWidth="1"/>
    <col min="2" max="2" width="18.5703125" customWidth="1"/>
    <col min="3" max="3" width="59.42578125" customWidth="1"/>
    <col min="4" max="4" width="14.28515625" bestFit="1" customWidth="1"/>
    <col min="5" max="5" width="24.140625" customWidth="1"/>
  </cols>
  <sheetData>
    <row r="1" spans="1:9" s="6" customFormat="1" ht="18" x14ac:dyDescent="0.25">
      <c r="A1" s="53" t="s">
        <v>68</v>
      </c>
      <c r="B1" s="32" t="s">
        <v>0</v>
      </c>
      <c r="C1" s="33" t="s">
        <v>1</v>
      </c>
      <c r="D1" s="34" t="s">
        <v>2</v>
      </c>
      <c r="E1" s="45" t="s">
        <v>4</v>
      </c>
    </row>
    <row r="2" spans="1:9" s="6" customFormat="1" ht="18.75" thickBot="1" x14ac:dyDescent="0.3">
      <c r="A2" s="54"/>
      <c r="B2" s="35"/>
      <c r="C2" s="36"/>
      <c r="D2" s="37" t="s">
        <v>3</v>
      </c>
      <c r="E2" s="46" t="s">
        <v>5</v>
      </c>
    </row>
    <row r="3" spans="1:9" s="11" customFormat="1" ht="18.75" thickBot="1" x14ac:dyDescent="0.3">
      <c r="A3" s="56" t="s">
        <v>17</v>
      </c>
      <c r="B3" s="13"/>
      <c r="C3" s="24"/>
      <c r="D3" s="14"/>
      <c r="E3" s="47"/>
    </row>
    <row r="4" spans="1:9" s="20" customFormat="1" ht="30" customHeight="1" x14ac:dyDescent="0.2">
      <c r="A4" s="48"/>
      <c r="B4" s="72" t="s">
        <v>33</v>
      </c>
      <c r="C4" s="73" t="s">
        <v>137</v>
      </c>
      <c r="D4" s="92">
        <v>0.05</v>
      </c>
      <c r="E4" s="71">
        <f>SUM(E7:E23)*0.05</f>
        <v>0</v>
      </c>
      <c r="G4" s="102"/>
      <c r="H4" s="102"/>
      <c r="I4" s="103"/>
    </row>
    <row r="5" spans="1:9" s="20" customFormat="1" ht="30" customHeight="1" x14ac:dyDescent="0.2">
      <c r="A5" s="57"/>
      <c r="B5" s="68" t="s">
        <v>33</v>
      </c>
      <c r="C5" s="69" t="s">
        <v>138</v>
      </c>
      <c r="D5" s="74">
        <v>10000</v>
      </c>
      <c r="E5" s="71" cm="1">
        <f t="array" ref="E5">_xlfn.IFS(E4=0,0,E4&lt;10000, "$                  10,000.00", E4&gt;10000, E4)</f>
        <v>0</v>
      </c>
      <c r="G5" s="104"/>
      <c r="H5" s="104"/>
      <c r="I5" s="105"/>
    </row>
    <row r="6" spans="1:9" s="20" customFormat="1" ht="30" customHeight="1" x14ac:dyDescent="0.2">
      <c r="A6" s="48"/>
      <c r="B6" s="72" t="s">
        <v>33</v>
      </c>
      <c r="C6" s="73" t="s">
        <v>84</v>
      </c>
      <c r="D6" s="70">
        <v>0.05</v>
      </c>
      <c r="E6" s="71">
        <f>SUM(E7:E23)*0.05</f>
        <v>0</v>
      </c>
      <c r="G6" s="106"/>
      <c r="H6" s="106"/>
      <c r="I6" s="105"/>
    </row>
    <row r="7" spans="1:9" s="20" customFormat="1" ht="30" customHeight="1" x14ac:dyDescent="0.2">
      <c r="A7" s="48"/>
      <c r="B7" s="72" t="s">
        <v>33</v>
      </c>
      <c r="C7" s="73" t="s">
        <v>140</v>
      </c>
      <c r="D7" s="74">
        <v>10000</v>
      </c>
      <c r="E7" s="71">
        <f>SUM(A7*D7)</f>
        <v>0</v>
      </c>
      <c r="G7" s="106"/>
      <c r="H7" s="106"/>
      <c r="I7" s="105"/>
    </row>
    <row r="8" spans="1:9" s="20" customFormat="1" ht="30" customHeight="1" x14ac:dyDescent="0.2">
      <c r="A8" s="48"/>
      <c r="B8" s="72" t="s">
        <v>31</v>
      </c>
      <c r="C8" s="73" t="s">
        <v>141</v>
      </c>
      <c r="D8" s="95">
        <v>15</v>
      </c>
      <c r="E8" s="74">
        <f>A8*D8</f>
        <v>0</v>
      </c>
    </row>
    <row r="9" spans="1:9" s="20" customFormat="1" ht="30" customHeight="1" x14ac:dyDescent="0.2">
      <c r="A9" s="48"/>
      <c r="B9" s="72" t="s">
        <v>31</v>
      </c>
      <c r="C9" s="73" t="s">
        <v>12</v>
      </c>
      <c r="D9" s="74">
        <v>27</v>
      </c>
      <c r="E9" s="74">
        <f>A9*D9</f>
        <v>0</v>
      </c>
    </row>
    <row r="10" spans="1:9" s="20" customFormat="1" ht="30" customHeight="1" x14ac:dyDescent="0.2">
      <c r="A10" s="48"/>
      <c r="B10" s="72" t="s">
        <v>31</v>
      </c>
      <c r="C10" s="127" t="s">
        <v>96</v>
      </c>
      <c r="D10" s="95">
        <v>50</v>
      </c>
      <c r="E10" s="74">
        <f>A10*D10</f>
        <v>0</v>
      </c>
    </row>
    <row r="11" spans="1:9" s="20" customFormat="1" ht="30" customHeight="1" x14ac:dyDescent="0.2">
      <c r="A11" s="48"/>
      <c r="B11" s="72" t="s">
        <v>29</v>
      </c>
      <c r="C11" s="127" t="s">
        <v>97</v>
      </c>
      <c r="D11" s="95">
        <v>800</v>
      </c>
      <c r="E11" s="74">
        <f>A11*D11</f>
        <v>0</v>
      </c>
    </row>
    <row r="12" spans="1:9" s="20" customFormat="1" ht="30" customHeight="1" x14ac:dyDescent="0.2">
      <c r="A12" s="48"/>
      <c r="B12" s="72" t="s">
        <v>31</v>
      </c>
      <c r="C12" s="127" t="s">
        <v>130</v>
      </c>
      <c r="D12" s="74">
        <v>120</v>
      </c>
      <c r="E12" s="74">
        <f t="shared" ref="E12:E20" si="0">A12*D12</f>
        <v>0</v>
      </c>
    </row>
    <row r="13" spans="1:9" s="20" customFormat="1" ht="30" customHeight="1" x14ac:dyDescent="0.2">
      <c r="A13" s="48"/>
      <c r="B13" s="72" t="s">
        <v>31</v>
      </c>
      <c r="C13" s="127" t="s">
        <v>131</v>
      </c>
      <c r="D13" s="74">
        <v>130</v>
      </c>
      <c r="E13" s="74">
        <f t="shared" si="0"/>
        <v>0</v>
      </c>
    </row>
    <row r="14" spans="1:9" s="20" customFormat="1" ht="30" customHeight="1" x14ac:dyDescent="0.2">
      <c r="A14" s="48"/>
      <c r="B14" s="72" t="s">
        <v>31</v>
      </c>
      <c r="C14" s="127" t="s">
        <v>132</v>
      </c>
      <c r="D14" s="74">
        <v>140</v>
      </c>
      <c r="E14" s="74">
        <f t="shared" si="0"/>
        <v>0</v>
      </c>
    </row>
    <row r="15" spans="1:9" s="20" customFormat="1" ht="30" customHeight="1" x14ac:dyDescent="0.2">
      <c r="A15" s="48"/>
      <c r="B15" s="72" t="s">
        <v>29</v>
      </c>
      <c r="C15" s="127" t="s">
        <v>128</v>
      </c>
      <c r="D15" s="74">
        <v>3500</v>
      </c>
      <c r="E15" s="74">
        <f t="shared" si="0"/>
        <v>0</v>
      </c>
    </row>
    <row r="16" spans="1:9" s="20" customFormat="1" ht="30" customHeight="1" x14ac:dyDescent="0.2">
      <c r="A16" s="48"/>
      <c r="B16" s="72" t="s">
        <v>29</v>
      </c>
      <c r="C16" s="127" t="s">
        <v>129</v>
      </c>
      <c r="D16" s="74">
        <v>5000</v>
      </c>
      <c r="E16" s="74">
        <f t="shared" si="0"/>
        <v>0</v>
      </c>
    </row>
    <row r="17" spans="1:5" s="20" customFormat="1" ht="30" customHeight="1" x14ac:dyDescent="0.2">
      <c r="A17" s="48"/>
      <c r="B17" s="72" t="s">
        <v>70</v>
      </c>
      <c r="C17" s="127" t="s">
        <v>19</v>
      </c>
      <c r="D17" s="74">
        <v>8500</v>
      </c>
      <c r="E17" s="74">
        <f t="shared" si="0"/>
        <v>0</v>
      </c>
    </row>
    <row r="18" spans="1:5" s="20" customFormat="1" ht="30" customHeight="1" x14ac:dyDescent="0.2">
      <c r="A18" s="48"/>
      <c r="B18" s="72" t="s">
        <v>70</v>
      </c>
      <c r="C18" s="73" t="s">
        <v>20</v>
      </c>
      <c r="D18" s="74">
        <v>10000</v>
      </c>
      <c r="E18" s="74">
        <f t="shared" si="0"/>
        <v>0</v>
      </c>
    </row>
    <row r="19" spans="1:5" s="20" customFormat="1" ht="30" customHeight="1" x14ac:dyDescent="0.2">
      <c r="A19" s="48"/>
      <c r="B19" s="72" t="s">
        <v>70</v>
      </c>
      <c r="C19" s="73" t="s">
        <v>21</v>
      </c>
      <c r="D19" s="74">
        <v>2000</v>
      </c>
      <c r="E19" s="74">
        <f t="shared" si="0"/>
        <v>0</v>
      </c>
    </row>
    <row r="20" spans="1:5" s="20" customFormat="1" ht="30" customHeight="1" x14ac:dyDescent="0.2">
      <c r="A20" s="48"/>
      <c r="B20" s="114"/>
      <c r="C20" s="115"/>
      <c r="D20" s="112"/>
      <c r="E20" s="74">
        <f t="shared" si="0"/>
        <v>0</v>
      </c>
    </row>
    <row r="21" spans="1:5" s="20" customFormat="1" ht="30" customHeight="1" x14ac:dyDescent="0.2">
      <c r="A21" s="130" t="s">
        <v>144</v>
      </c>
      <c r="B21" s="117"/>
      <c r="C21" s="96" t="s">
        <v>161</v>
      </c>
      <c r="D21" s="92">
        <v>0.1</v>
      </c>
      <c r="E21" s="75">
        <f>SUM(E7:E20)*0.1</f>
        <v>0</v>
      </c>
    </row>
    <row r="22" spans="1:5" s="20" customFormat="1" ht="30" customHeight="1" x14ac:dyDescent="0.2">
      <c r="A22" s="116"/>
      <c r="B22" s="117"/>
      <c r="C22" s="96" t="s">
        <v>162</v>
      </c>
      <c r="D22" s="92">
        <v>0.02</v>
      </c>
      <c r="E22" s="75">
        <f>SUM(E7:E20)*0.02</f>
        <v>0</v>
      </c>
    </row>
    <row r="23" spans="1:5" s="20" customFormat="1" ht="30" customHeight="1" x14ac:dyDescent="0.2">
      <c r="A23" s="116"/>
      <c r="B23" s="117"/>
      <c r="C23" s="96" t="s">
        <v>145</v>
      </c>
      <c r="D23" s="92">
        <v>0.03</v>
      </c>
      <c r="E23" s="75">
        <f>SUM(E7:E20)*0.03</f>
        <v>0</v>
      </c>
    </row>
    <row r="24" spans="1:5" ht="30.75" customHeight="1" thickBot="1" x14ac:dyDescent="0.25">
      <c r="A24" s="59"/>
      <c r="B24" s="80"/>
      <c r="C24" s="81"/>
      <c r="D24" s="82"/>
      <c r="E24" s="83"/>
    </row>
    <row r="25" spans="1:5" s="11" customFormat="1" ht="31.9" customHeight="1" thickBot="1" x14ac:dyDescent="0.3">
      <c r="A25" s="58"/>
      <c r="B25" s="13"/>
      <c r="C25" s="77" t="s">
        <v>41</v>
      </c>
      <c r="D25" s="78"/>
      <c r="E25" s="84">
        <f>SUM(E4:E23)</f>
        <v>0</v>
      </c>
    </row>
  </sheetData>
  <sheetProtection algorithmName="SHA-512" hashValue="l6+YWKweqXhKeD3tMZEgOg7RnE4FNUTOU0lEAQuoVgmjfEge25z/s1hcBDDnEaRPZvWoFWYO+Od8wCg+O7aSug==" saltValue="fd5RtNYBvEH8qtt8dXyA3Q==" spinCount="100000" sheet="1" deleteColumns="0" deleteRows="0"/>
  <pageMargins left="0.7" right="0.7" top="0.75" bottom="0.75" header="0.3" footer="0.3"/>
  <pageSetup scale="52" orientation="portrait" r:id="rId1"/>
  <headerFooter>
    <oddFooter>&amp;L&amp;"Arial,Bold"City of Hesperia Engineer Estimate&amp;C&amp;D&amp;RPage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36"/>
  <sheetViews>
    <sheetView view="pageLayout" zoomScaleNormal="100" workbookViewId="0">
      <selection activeCell="E7" sqref="E7"/>
    </sheetView>
  </sheetViews>
  <sheetFormatPr defaultRowHeight="12.75" x14ac:dyDescent="0.2"/>
  <cols>
    <col min="1" max="1" width="22.7109375" customWidth="1"/>
    <col min="2" max="2" width="18.5703125" customWidth="1"/>
    <col min="3" max="3" width="59.42578125" customWidth="1"/>
    <col min="4" max="4" width="14.28515625" bestFit="1" customWidth="1"/>
    <col min="5" max="5" width="24.140625" customWidth="1"/>
  </cols>
  <sheetData>
    <row r="1" spans="1:9" s="6" customFormat="1" ht="18" x14ac:dyDescent="0.25">
      <c r="A1" s="53" t="s">
        <v>68</v>
      </c>
      <c r="B1" s="32" t="s">
        <v>0</v>
      </c>
      <c r="C1" s="33" t="s">
        <v>1</v>
      </c>
      <c r="D1" s="34" t="s">
        <v>2</v>
      </c>
      <c r="E1" s="45" t="s">
        <v>4</v>
      </c>
    </row>
    <row r="2" spans="1:9" s="6" customFormat="1" ht="18.75" thickBot="1" x14ac:dyDescent="0.3">
      <c r="A2" s="54"/>
      <c r="B2" s="35"/>
      <c r="C2" s="36"/>
      <c r="D2" s="37" t="s">
        <v>3</v>
      </c>
      <c r="E2" s="46" t="s">
        <v>5</v>
      </c>
    </row>
    <row r="3" spans="1:9" s="11" customFormat="1" ht="18.75" thickBot="1" x14ac:dyDescent="0.3">
      <c r="A3" s="60" t="s">
        <v>22</v>
      </c>
      <c r="B3" s="85"/>
      <c r="C3" s="86"/>
      <c r="D3" s="87"/>
      <c r="E3" s="88"/>
    </row>
    <row r="4" spans="1:9" s="20" customFormat="1" ht="30" customHeight="1" x14ac:dyDescent="0.2">
      <c r="A4" s="48"/>
      <c r="B4" s="72" t="s">
        <v>33</v>
      </c>
      <c r="C4" s="73" t="s">
        <v>137</v>
      </c>
      <c r="D4" s="92">
        <v>0.05</v>
      </c>
      <c r="E4" s="71">
        <f>SUM(E7:E34)*0.05</f>
        <v>0</v>
      </c>
      <c r="G4" s="102"/>
      <c r="H4" s="102"/>
      <c r="I4" s="103"/>
    </row>
    <row r="5" spans="1:9" s="20" customFormat="1" ht="30" customHeight="1" x14ac:dyDescent="0.2">
      <c r="A5" s="57"/>
      <c r="B5" s="68" t="s">
        <v>33</v>
      </c>
      <c r="C5" s="69" t="s">
        <v>138</v>
      </c>
      <c r="D5" s="74">
        <v>10000</v>
      </c>
      <c r="E5" s="71" cm="1">
        <f t="array" ref="E5">_xlfn.IFS(E4=0,0,E4&lt;10000, "$                  10,000.00", E4&gt;10000, E4)</f>
        <v>0</v>
      </c>
      <c r="G5" s="104"/>
      <c r="H5" s="104"/>
      <c r="I5" s="105"/>
    </row>
    <row r="6" spans="1:9" s="20" customFormat="1" ht="30" customHeight="1" x14ac:dyDescent="0.2">
      <c r="A6" s="48"/>
      <c r="B6" s="72" t="s">
        <v>33</v>
      </c>
      <c r="C6" s="73" t="s">
        <v>84</v>
      </c>
      <c r="D6" s="70">
        <v>0.05</v>
      </c>
      <c r="E6" s="71">
        <f>SUM(E7:E34)*0.05</f>
        <v>0</v>
      </c>
      <c r="G6" s="106"/>
      <c r="H6" s="106"/>
      <c r="I6" s="105"/>
    </row>
    <row r="7" spans="1:9" s="20" customFormat="1" ht="30" customHeight="1" x14ac:dyDescent="0.2">
      <c r="A7" s="48"/>
      <c r="B7" s="72" t="s">
        <v>33</v>
      </c>
      <c r="C7" s="73" t="s">
        <v>140</v>
      </c>
      <c r="D7" s="74">
        <v>10000</v>
      </c>
      <c r="E7" s="71">
        <f>SUM(A7*D7)</f>
        <v>0</v>
      </c>
      <c r="G7" s="106"/>
      <c r="H7" s="106"/>
      <c r="I7" s="105"/>
    </row>
    <row r="8" spans="1:9" s="20" customFormat="1" ht="30" customHeight="1" x14ac:dyDescent="0.2">
      <c r="A8" s="48"/>
      <c r="B8" s="72" t="s">
        <v>29</v>
      </c>
      <c r="C8" s="73" t="s">
        <v>23</v>
      </c>
      <c r="D8" s="74">
        <v>10000</v>
      </c>
      <c r="E8" s="75">
        <f t="shared" ref="E8:E31" si="0">A8*D8</f>
        <v>0</v>
      </c>
    </row>
    <row r="9" spans="1:9" s="20" customFormat="1" ht="30" customHeight="1" x14ac:dyDescent="0.2">
      <c r="A9" s="48"/>
      <c r="B9" s="72" t="s">
        <v>29</v>
      </c>
      <c r="C9" s="127" t="s">
        <v>76</v>
      </c>
      <c r="D9" s="128">
        <v>12000</v>
      </c>
      <c r="E9" s="129">
        <f t="shared" si="0"/>
        <v>0</v>
      </c>
    </row>
    <row r="10" spans="1:9" s="20" customFormat="1" ht="30" customHeight="1" x14ac:dyDescent="0.2">
      <c r="A10" s="48"/>
      <c r="B10" s="72" t="s">
        <v>29</v>
      </c>
      <c r="C10" s="127" t="s">
        <v>77</v>
      </c>
      <c r="D10" s="128">
        <v>10000</v>
      </c>
      <c r="E10" s="129">
        <f t="shared" si="0"/>
        <v>0</v>
      </c>
    </row>
    <row r="11" spans="1:9" s="20" customFormat="1" ht="30" customHeight="1" x14ac:dyDescent="0.2">
      <c r="A11" s="48"/>
      <c r="B11" s="72" t="s">
        <v>29</v>
      </c>
      <c r="C11" s="127" t="s">
        <v>98</v>
      </c>
      <c r="D11" s="128">
        <v>14000</v>
      </c>
      <c r="E11" s="129">
        <f t="shared" si="0"/>
        <v>0</v>
      </c>
    </row>
    <row r="12" spans="1:9" s="20" customFormat="1" ht="30" customHeight="1" x14ac:dyDescent="0.2">
      <c r="A12" s="48"/>
      <c r="B12" s="72" t="s">
        <v>29</v>
      </c>
      <c r="C12" s="127" t="s">
        <v>133</v>
      </c>
      <c r="D12" s="128">
        <v>5500</v>
      </c>
      <c r="E12" s="129">
        <f t="shared" si="0"/>
        <v>0</v>
      </c>
      <c r="F12" s="108"/>
    </row>
    <row r="13" spans="1:9" s="20" customFormat="1" ht="30" customHeight="1" x14ac:dyDescent="0.2">
      <c r="A13" s="48"/>
      <c r="B13" s="72" t="s">
        <v>29</v>
      </c>
      <c r="C13" s="127" t="s">
        <v>24</v>
      </c>
      <c r="D13" s="128">
        <v>7200</v>
      </c>
      <c r="E13" s="129">
        <f t="shared" si="0"/>
        <v>0</v>
      </c>
    </row>
    <row r="14" spans="1:9" s="20" customFormat="1" ht="30" customHeight="1" x14ac:dyDescent="0.2">
      <c r="A14" s="48"/>
      <c r="B14" s="72" t="s">
        <v>29</v>
      </c>
      <c r="C14" s="127" t="s">
        <v>78</v>
      </c>
      <c r="D14" s="128">
        <v>7900</v>
      </c>
      <c r="E14" s="129">
        <f t="shared" si="0"/>
        <v>0</v>
      </c>
    </row>
    <row r="15" spans="1:9" s="20" customFormat="1" ht="30" customHeight="1" x14ac:dyDescent="0.2">
      <c r="A15" s="48"/>
      <c r="B15" s="72" t="s">
        <v>29</v>
      </c>
      <c r="C15" s="127" t="s">
        <v>79</v>
      </c>
      <c r="D15" s="128">
        <v>10500</v>
      </c>
      <c r="E15" s="129">
        <f t="shared" si="0"/>
        <v>0</v>
      </c>
    </row>
    <row r="16" spans="1:9" s="20" customFormat="1" ht="30" customHeight="1" x14ac:dyDescent="0.2">
      <c r="A16" s="48"/>
      <c r="B16" s="72" t="s">
        <v>29</v>
      </c>
      <c r="C16" s="127" t="s">
        <v>80</v>
      </c>
      <c r="D16" s="128">
        <v>14000</v>
      </c>
      <c r="E16" s="129">
        <f t="shared" si="0"/>
        <v>0</v>
      </c>
    </row>
    <row r="17" spans="1:5" s="20" customFormat="1" ht="30" customHeight="1" x14ac:dyDescent="0.2">
      <c r="A17" s="48"/>
      <c r="B17" s="72" t="s">
        <v>29</v>
      </c>
      <c r="C17" s="127" t="s">
        <v>81</v>
      </c>
      <c r="D17" s="128">
        <v>21000</v>
      </c>
      <c r="E17" s="129">
        <f t="shared" si="0"/>
        <v>0</v>
      </c>
    </row>
    <row r="18" spans="1:5" s="20" customFormat="1" ht="30" customHeight="1" x14ac:dyDescent="0.2">
      <c r="A18" s="48"/>
      <c r="B18" s="72" t="s">
        <v>29</v>
      </c>
      <c r="C18" s="127" t="s">
        <v>99</v>
      </c>
      <c r="D18" s="128">
        <v>4500</v>
      </c>
      <c r="E18" s="129">
        <f t="shared" si="0"/>
        <v>0</v>
      </c>
    </row>
    <row r="19" spans="1:5" s="20" customFormat="1" ht="30" customHeight="1" x14ac:dyDescent="0.2">
      <c r="A19" s="48"/>
      <c r="B19" s="72" t="s">
        <v>31</v>
      </c>
      <c r="C19" s="73" t="s">
        <v>59</v>
      </c>
      <c r="D19" s="74">
        <v>250</v>
      </c>
      <c r="E19" s="75">
        <f t="shared" si="0"/>
        <v>0</v>
      </c>
    </row>
    <row r="20" spans="1:5" s="20" customFormat="1" ht="30" customHeight="1" x14ac:dyDescent="0.2">
      <c r="A20" s="48"/>
      <c r="B20" s="72" t="s">
        <v>31</v>
      </c>
      <c r="C20" s="73" t="s">
        <v>58</v>
      </c>
      <c r="D20" s="74">
        <v>300</v>
      </c>
      <c r="E20" s="75">
        <f t="shared" si="0"/>
        <v>0</v>
      </c>
    </row>
    <row r="21" spans="1:5" s="20" customFormat="1" ht="30" customHeight="1" x14ac:dyDescent="0.2">
      <c r="A21" s="48"/>
      <c r="B21" s="72" t="s">
        <v>31</v>
      </c>
      <c r="C21" s="73" t="s">
        <v>60</v>
      </c>
      <c r="D21" s="74">
        <v>350</v>
      </c>
      <c r="E21" s="75">
        <f t="shared" si="0"/>
        <v>0</v>
      </c>
    </row>
    <row r="22" spans="1:5" s="20" customFormat="1" ht="30" customHeight="1" x14ac:dyDescent="0.2">
      <c r="A22" s="48"/>
      <c r="B22" s="72" t="s">
        <v>31</v>
      </c>
      <c r="C22" s="73" t="s">
        <v>61</v>
      </c>
      <c r="D22" s="74">
        <v>400</v>
      </c>
      <c r="E22" s="75">
        <f t="shared" si="0"/>
        <v>0</v>
      </c>
    </row>
    <row r="23" spans="1:5" s="20" customFormat="1" ht="30" customHeight="1" x14ac:dyDescent="0.2">
      <c r="A23" s="48"/>
      <c r="B23" s="72" t="s">
        <v>31</v>
      </c>
      <c r="C23" s="73" t="s">
        <v>62</v>
      </c>
      <c r="D23" s="74">
        <v>450</v>
      </c>
      <c r="E23" s="75">
        <f t="shared" si="0"/>
        <v>0</v>
      </c>
    </row>
    <row r="24" spans="1:5" s="20" customFormat="1" ht="30" customHeight="1" x14ac:dyDescent="0.2">
      <c r="A24" s="48"/>
      <c r="B24" s="72" t="s">
        <v>31</v>
      </c>
      <c r="C24" s="73" t="s">
        <v>63</v>
      </c>
      <c r="D24" s="74">
        <v>500</v>
      </c>
      <c r="E24" s="75">
        <f t="shared" si="0"/>
        <v>0</v>
      </c>
    </row>
    <row r="25" spans="1:5" s="20" customFormat="1" ht="30" customHeight="1" x14ac:dyDescent="0.2">
      <c r="A25" s="48"/>
      <c r="B25" s="72" t="s">
        <v>31</v>
      </c>
      <c r="C25" s="73" t="s">
        <v>64</v>
      </c>
      <c r="D25" s="74">
        <v>650</v>
      </c>
      <c r="E25" s="75">
        <f t="shared" si="0"/>
        <v>0</v>
      </c>
    </row>
    <row r="26" spans="1:5" s="20" customFormat="1" ht="30" customHeight="1" x14ac:dyDescent="0.2">
      <c r="A26" s="48"/>
      <c r="B26" s="72" t="s">
        <v>31</v>
      </c>
      <c r="C26" s="73" t="s">
        <v>65</v>
      </c>
      <c r="D26" s="74">
        <v>750</v>
      </c>
      <c r="E26" s="75">
        <f t="shared" si="0"/>
        <v>0</v>
      </c>
    </row>
    <row r="27" spans="1:5" s="20" customFormat="1" ht="30" customHeight="1" x14ac:dyDescent="0.2">
      <c r="A27" s="48"/>
      <c r="B27" s="72" t="s">
        <v>31</v>
      </c>
      <c r="C27" s="73" t="s">
        <v>66</v>
      </c>
      <c r="D27" s="74">
        <v>900</v>
      </c>
      <c r="E27" s="75">
        <f t="shared" si="0"/>
        <v>0</v>
      </c>
    </row>
    <row r="28" spans="1:5" s="20" customFormat="1" ht="30" customHeight="1" x14ac:dyDescent="0.2">
      <c r="A28" s="48"/>
      <c r="B28" s="72" t="s">
        <v>31</v>
      </c>
      <c r="C28" s="73" t="s">
        <v>67</v>
      </c>
      <c r="D28" s="74">
        <v>1400</v>
      </c>
      <c r="E28" s="75">
        <f t="shared" si="0"/>
        <v>0</v>
      </c>
    </row>
    <row r="29" spans="1:5" s="20" customFormat="1" ht="30" customHeight="1" x14ac:dyDescent="0.2">
      <c r="A29" s="48"/>
      <c r="B29" s="114"/>
      <c r="C29" s="115"/>
      <c r="D29" s="112"/>
      <c r="E29" s="75">
        <f t="shared" si="0"/>
        <v>0</v>
      </c>
    </row>
    <row r="30" spans="1:5" s="20" customFormat="1" ht="30" customHeight="1" x14ac:dyDescent="0.2">
      <c r="A30" s="48"/>
      <c r="B30" s="114"/>
      <c r="C30" s="115"/>
      <c r="D30" s="112"/>
      <c r="E30" s="75">
        <f t="shared" si="0"/>
        <v>0</v>
      </c>
    </row>
    <row r="31" spans="1:5" s="20" customFormat="1" ht="30" customHeight="1" x14ac:dyDescent="0.2">
      <c r="A31" s="48"/>
      <c r="B31" s="114"/>
      <c r="C31" s="115"/>
      <c r="D31" s="112"/>
      <c r="E31" s="75">
        <f t="shared" si="0"/>
        <v>0</v>
      </c>
    </row>
    <row r="32" spans="1:5" s="20" customFormat="1" ht="30" customHeight="1" x14ac:dyDescent="0.2">
      <c r="A32" s="130" t="s">
        <v>144</v>
      </c>
      <c r="B32" s="117"/>
      <c r="C32" s="96" t="s">
        <v>161</v>
      </c>
      <c r="D32" s="92">
        <v>0.1</v>
      </c>
      <c r="E32" s="75">
        <f>SUM(E7:E31)*0.1</f>
        <v>0</v>
      </c>
    </row>
    <row r="33" spans="1:5" s="20" customFormat="1" ht="30" customHeight="1" x14ac:dyDescent="0.2">
      <c r="A33" s="116"/>
      <c r="B33" s="117"/>
      <c r="C33" s="96" t="s">
        <v>162</v>
      </c>
      <c r="D33" s="92">
        <v>0.02</v>
      </c>
      <c r="E33" s="75">
        <f>SUM(E7:E31)*0.02</f>
        <v>0</v>
      </c>
    </row>
    <row r="34" spans="1:5" s="20" customFormat="1" ht="30" customHeight="1" x14ac:dyDescent="0.2">
      <c r="A34" s="116"/>
      <c r="B34" s="117"/>
      <c r="C34" s="96" t="s">
        <v>145</v>
      </c>
      <c r="D34" s="92">
        <v>0.03</v>
      </c>
      <c r="E34" s="75">
        <f>SUM(E7:E31)*0.03</f>
        <v>0</v>
      </c>
    </row>
    <row r="35" spans="1:5" ht="30" customHeight="1" thickBot="1" x14ac:dyDescent="0.25">
      <c r="A35" s="59"/>
      <c r="B35" s="80"/>
      <c r="C35" s="81"/>
      <c r="D35" s="82"/>
      <c r="E35" s="83"/>
    </row>
    <row r="36" spans="1:5" s="11" customFormat="1" ht="31.5" customHeight="1" thickBot="1" x14ac:dyDescent="0.3">
      <c r="A36" s="58"/>
      <c r="B36" s="13"/>
      <c r="C36" s="77" t="s">
        <v>134</v>
      </c>
      <c r="D36" s="78"/>
      <c r="E36" s="84">
        <f>SUM(E4:E35)</f>
        <v>0</v>
      </c>
    </row>
  </sheetData>
  <sheetProtection algorithmName="SHA-512" hashValue="0B8R8fFr6gnU6JPyvzM4RqgCknVOZNlIAbX42RJn75p13oaI9rDoQSr8V8EP/MT+q2ykmamrapduoRc+TL2S2Q==" saltValue="5g2hK0cHUlbY++XakL/Lww==" spinCount="100000" sheet="1" deleteColumns="0" deleteRows="0"/>
  <pageMargins left="0.7" right="0.7" top="0.75" bottom="0.75" header="0.3" footer="0.3"/>
  <pageSetup scale="66" fitToHeight="0" orientation="portrait" r:id="rId1"/>
  <headerFooter>
    <oddFooter>&amp;L&amp;"Arial,Bold"City of Hesperia Engineer Estimate&amp;C&amp;D&amp;RPage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41C1A-BC32-4986-A036-701814DCB27E}">
  <dimension ref="A1:K40"/>
  <sheetViews>
    <sheetView view="pageLayout" zoomScaleNormal="100" zoomScaleSheetLayoutView="100" workbookViewId="0">
      <selection activeCell="A31" sqref="A31"/>
    </sheetView>
  </sheetViews>
  <sheetFormatPr defaultRowHeight="12.75" x14ac:dyDescent="0.2"/>
  <cols>
    <col min="1" max="1" width="22.7109375" style="44" customWidth="1"/>
    <col min="2" max="2" width="18.5703125" style="2" customWidth="1"/>
    <col min="3" max="3" width="59.5703125" style="23" customWidth="1"/>
    <col min="4" max="4" width="17.28515625" style="8" customWidth="1"/>
    <col min="5" max="5" width="24.140625" style="44" customWidth="1"/>
    <col min="6" max="6" width="0" hidden="1" customWidth="1"/>
    <col min="7" max="9" width="17.28515625" style="8" hidden="1" customWidth="1"/>
    <col min="10" max="10" width="0" hidden="1" customWidth="1"/>
  </cols>
  <sheetData>
    <row r="1" spans="1:11" s="6" customFormat="1" ht="18" x14ac:dyDescent="0.25">
      <c r="A1" s="53" t="s">
        <v>68</v>
      </c>
      <c r="B1" s="32" t="s">
        <v>0</v>
      </c>
      <c r="C1" s="33" t="s">
        <v>1</v>
      </c>
      <c r="D1" s="34" t="s">
        <v>2</v>
      </c>
      <c r="E1" s="45" t="s">
        <v>4</v>
      </c>
      <c r="G1" s="34" t="s">
        <v>2</v>
      </c>
      <c r="H1" s="34" t="s">
        <v>2</v>
      </c>
      <c r="I1" s="34" t="s">
        <v>2</v>
      </c>
    </row>
    <row r="2" spans="1:11" s="6" customFormat="1" ht="18.75" thickBot="1" x14ac:dyDescent="0.3">
      <c r="A2" s="54"/>
      <c r="B2" s="35"/>
      <c r="C2" s="36"/>
      <c r="D2" s="37" t="s">
        <v>3</v>
      </c>
      <c r="E2" s="46" t="s">
        <v>5</v>
      </c>
      <c r="G2" s="37" t="s">
        <v>3</v>
      </c>
      <c r="H2" s="37" t="s">
        <v>3</v>
      </c>
      <c r="I2" s="37" t="s">
        <v>3</v>
      </c>
    </row>
    <row r="3" spans="1:11" s="6" customFormat="1" ht="16.5" customHeight="1" thickBot="1" x14ac:dyDescent="0.3">
      <c r="A3" s="55"/>
      <c r="B3" s="40"/>
      <c r="C3" s="41"/>
      <c r="D3" s="42"/>
      <c r="E3" s="46"/>
      <c r="G3" s="42"/>
      <c r="H3" s="42"/>
      <c r="I3" s="42"/>
    </row>
    <row r="4" spans="1:11" s="11" customFormat="1" ht="18.75" thickBot="1" x14ac:dyDescent="0.25">
      <c r="A4" s="131" t="s">
        <v>168</v>
      </c>
      <c r="B4" s="132"/>
      <c r="C4" s="24"/>
      <c r="D4" s="14"/>
      <c r="E4" s="47"/>
      <c r="G4" s="14"/>
      <c r="H4" s="14"/>
      <c r="I4" s="14"/>
    </row>
    <row r="5" spans="1:11" s="20" customFormat="1" ht="30" customHeight="1" x14ac:dyDescent="0.2">
      <c r="A5" s="48"/>
      <c r="B5" s="72" t="s">
        <v>33</v>
      </c>
      <c r="C5" s="73" t="s">
        <v>170</v>
      </c>
      <c r="D5" s="92">
        <v>0.05</v>
      </c>
      <c r="E5" s="71" cm="1">
        <f t="array" ref="E5">_xlfn.IFS(E6=0,0,(E6*0.05)&lt;5000, "$                    5,000.00", (E6*0.05)&gt;5000, (E6*0.05))</f>
        <v>0</v>
      </c>
      <c r="G5" s="74"/>
      <c r="H5" s="74"/>
      <c r="I5" s="21"/>
    </row>
    <row r="6" spans="1:11" s="20" customFormat="1" ht="30" customHeight="1" x14ac:dyDescent="0.2">
      <c r="A6" s="57"/>
      <c r="B6" s="68" t="s">
        <v>30</v>
      </c>
      <c r="C6" s="69" t="s">
        <v>169</v>
      </c>
      <c r="D6" s="74">
        <v>1</v>
      </c>
      <c r="E6" s="71">
        <f>SUM(A6*D6)</f>
        <v>0</v>
      </c>
      <c r="G6" s="70">
        <v>0.05</v>
      </c>
      <c r="H6" s="70">
        <v>0.05</v>
      </c>
      <c r="I6" s="38">
        <v>2.5000000000000001E-2</v>
      </c>
    </row>
    <row r="7" spans="1:11" s="20" customFormat="1" ht="30" customHeight="1" x14ac:dyDescent="0.2">
      <c r="A7" s="48"/>
      <c r="B7" s="72"/>
      <c r="C7" s="73"/>
      <c r="D7" s="74"/>
      <c r="E7" s="75">
        <f>A7*D7</f>
        <v>0</v>
      </c>
      <c r="G7" s="74">
        <f>H7*1.086</f>
        <v>16.941600000000001</v>
      </c>
      <c r="H7" s="74">
        <v>15.6</v>
      </c>
      <c r="I7" s="21">
        <v>15</v>
      </c>
      <c r="K7" s="108"/>
    </row>
    <row r="8" spans="1:11" s="20" customFormat="1" ht="30" customHeight="1" x14ac:dyDescent="0.2">
      <c r="A8" s="48"/>
      <c r="B8" s="72"/>
      <c r="C8" s="73"/>
      <c r="D8" s="74"/>
      <c r="E8" s="75">
        <f>A8*D8</f>
        <v>0</v>
      </c>
      <c r="G8" s="74">
        <f t="shared" ref="G8:G24" si="0">H8*1.086</f>
        <v>22.588800000000003</v>
      </c>
      <c r="H8" s="74">
        <v>20.8</v>
      </c>
      <c r="I8" s="21">
        <v>20</v>
      </c>
    </row>
    <row r="9" spans="1:11" s="20" customFormat="1" ht="30" customHeight="1" x14ac:dyDescent="0.2">
      <c r="A9" s="48"/>
      <c r="B9" s="72"/>
      <c r="C9" s="73"/>
      <c r="D9" s="74"/>
      <c r="E9" s="75">
        <f>A9*D9</f>
        <v>0</v>
      </c>
      <c r="G9" s="74">
        <f t="shared" si="0"/>
        <v>0.45177600000000007</v>
      </c>
      <c r="H9" s="74">
        <v>0.41600000000000004</v>
      </c>
      <c r="I9" s="21">
        <v>0.4</v>
      </c>
    </row>
    <row r="10" spans="1:11" s="20" customFormat="1" ht="30" customHeight="1" x14ac:dyDescent="0.2">
      <c r="A10" s="48"/>
      <c r="B10" s="72"/>
      <c r="C10" s="73"/>
      <c r="D10" s="74"/>
      <c r="E10" s="75">
        <f>A10*D10</f>
        <v>0</v>
      </c>
      <c r="G10" s="74"/>
      <c r="H10" s="74"/>
      <c r="I10" s="21"/>
      <c r="K10" s="108"/>
    </row>
    <row r="11" spans="1:11" s="20" customFormat="1" ht="30" customHeight="1" x14ac:dyDescent="0.2">
      <c r="A11" s="48"/>
      <c r="B11" s="72"/>
      <c r="C11" s="73"/>
      <c r="D11" s="92"/>
      <c r="E11" s="71">
        <f>A11*D11</f>
        <v>0</v>
      </c>
      <c r="G11" s="74">
        <f t="shared" si="0"/>
        <v>14.456832000000002</v>
      </c>
      <c r="H11" s="74">
        <v>13.312000000000001</v>
      </c>
      <c r="I11" s="21">
        <v>12.8</v>
      </c>
      <c r="K11" s="108"/>
    </row>
    <row r="12" spans="1:11" s="20" customFormat="1" ht="30" customHeight="1" x14ac:dyDescent="0.2">
      <c r="A12" s="57"/>
      <c r="B12" s="68"/>
      <c r="C12" s="69"/>
      <c r="D12" s="74"/>
      <c r="E12" s="71">
        <f>SUM(A12*D12)</f>
        <v>0</v>
      </c>
      <c r="G12" s="74">
        <f t="shared" si="0"/>
        <v>11.294400000000001</v>
      </c>
      <c r="H12" s="74">
        <v>10.4</v>
      </c>
      <c r="I12" s="21">
        <v>10</v>
      </c>
      <c r="K12" s="108"/>
    </row>
    <row r="13" spans="1:11" s="20" customFormat="1" ht="30" customHeight="1" x14ac:dyDescent="0.2">
      <c r="A13" s="48"/>
      <c r="B13" s="72"/>
      <c r="C13" s="73"/>
      <c r="D13" s="74"/>
      <c r="E13" s="75">
        <f>SUM(A13*D13)</f>
        <v>0</v>
      </c>
      <c r="G13" s="74"/>
      <c r="H13" s="74"/>
      <c r="I13" s="21"/>
      <c r="K13" s="108"/>
    </row>
    <row r="14" spans="1:11" s="20" customFormat="1" ht="30" customHeight="1" x14ac:dyDescent="0.2">
      <c r="A14" s="48"/>
      <c r="B14" s="72"/>
      <c r="C14" s="73"/>
      <c r="D14" s="74"/>
      <c r="E14" s="75">
        <f t="shared" ref="E14:E23" si="1">A14*D14</f>
        <v>0</v>
      </c>
      <c r="G14" s="74"/>
      <c r="H14" s="74"/>
      <c r="I14" s="21"/>
    </row>
    <row r="15" spans="1:11" s="20" customFormat="1" ht="30" customHeight="1" x14ac:dyDescent="0.2">
      <c r="A15" s="48"/>
      <c r="B15" s="72"/>
      <c r="C15" s="73"/>
      <c r="D15" s="74"/>
      <c r="E15" s="75">
        <f t="shared" si="1"/>
        <v>0</v>
      </c>
      <c r="G15" s="74"/>
      <c r="H15" s="74"/>
      <c r="I15" s="21"/>
    </row>
    <row r="16" spans="1:11" s="20" customFormat="1" ht="30" customHeight="1" x14ac:dyDescent="0.2">
      <c r="A16" s="48"/>
      <c r="B16" s="72"/>
      <c r="C16" s="73"/>
      <c r="D16" s="74"/>
      <c r="E16" s="75">
        <f t="shared" si="1"/>
        <v>0</v>
      </c>
      <c r="G16" s="74">
        <f t="shared" si="0"/>
        <v>5.3083680000000015</v>
      </c>
      <c r="H16" s="74">
        <v>4.8880000000000008</v>
      </c>
      <c r="I16" s="21">
        <v>4.7</v>
      </c>
    </row>
    <row r="17" spans="1:9" s="20" customFormat="1" ht="30" customHeight="1" x14ac:dyDescent="0.2">
      <c r="A17" s="48"/>
      <c r="B17" s="72"/>
      <c r="C17" s="73"/>
      <c r="D17" s="74"/>
      <c r="E17" s="75">
        <f t="shared" si="1"/>
        <v>0</v>
      </c>
      <c r="G17" s="74">
        <f t="shared" si="0"/>
        <v>2.8461888000000002</v>
      </c>
      <c r="H17" s="74">
        <v>2.6208</v>
      </c>
      <c r="I17" s="21">
        <v>2.52</v>
      </c>
    </row>
    <row r="18" spans="1:9" s="20" customFormat="1" ht="30" customHeight="1" x14ac:dyDescent="0.2">
      <c r="A18" s="48"/>
      <c r="B18" s="72"/>
      <c r="C18" s="73"/>
      <c r="D18" s="74"/>
      <c r="E18" s="75">
        <f t="shared" si="1"/>
        <v>0</v>
      </c>
      <c r="G18" s="74"/>
      <c r="H18" s="74"/>
      <c r="I18" s="21"/>
    </row>
    <row r="19" spans="1:9" s="20" customFormat="1" ht="30" customHeight="1" x14ac:dyDescent="0.2">
      <c r="A19" s="48"/>
      <c r="B19" s="72"/>
      <c r="C19" s="73"/>
      <c r="D19" s="74"/>
      <c r="E19" s="75">
        <f t="shared" si="1"/>
        <v>0</v>
      </c>
      <c r="G19" s="74">
        <f t="shared" si="0"/>
        <v>4.5855264</v>
      </c>
      <c r="H19" s="74">
        <v>4.2223999999999995</v>
      </c>
      <c r="I19" s="21">
        <v>4.0599999999999996</v>
      </c>
    </row>
    <row r="20" spans="1:9" s="20" customFormat="1" ht="30" customHeight="1" x14ac:dyDescent="0.2">
      <c r="A20" s="48"/>
      <c r="B20" s="72"/>
      <c r="C20" s="73"/>
      <c r="D20" s="74"/>
      <c r="E20" s="75">
        <f t="shared" si="1"/>
        <v>0</v>
      </c>
      <c r="G20" s="74">
        <f t="shared" si="0"/>
        <v>5.2180128000000003</v>
      </c>
      <c r="H20" s="74">
        <v>4.8048000000000002</v>
      </c>
      <c r="I20" s="21">
        <v>4.62</v>
      </c>
    </row>
    <row r="21" spans="1:9" s="20" customFormat="1" ht="30" customHeight="1" x14ac:dyDescent="0.2">
      <c r="A21" s="48"/>
      <c r="B21" s="72"/>
      <c r="C21" s="73"/>
      <c r="D21" s="74"/>
      <c r="E21" s="75">
        <f t="shared" si="1"/>
        <v>0</v>
      </c>
      <c r="G21" s="74">
        <f t="shared" si="0"/>
        <v>2.9591328000000003</v>
      </c>
      <c r="H21" s="74">
        <v>2.7248000000000001</v>
      </c>
      <c r="I21" s="21">
        <v>2.62</v>
      </c>
    </row>
    <row r="22" spans="1:9" s="20" customFormat="1" ht="30" customHeight="1" x14ac:dyDescent="0.2">
      <c r="A22" s="48"/>
      <c r="B22" s="72"/>
      <c r="C22" s="73"/>
      <c r="D22" s="74"/>
      <c r="E22" s="75">
        <f t="shared" si="1"/>
        <v>0</v>
      </c>
      <c r="G22" s="74">
        <f t="shared" si="0"/>
        <v>282.36</v>
      </c>
      <c r="H22" s="74">
        <v>260</v>
      </c>
      <c r="I22" s="21">
        <v>250</v>
      </c>
    </row>
    <row r="23" spans="1:9" s="20" customFormat="1" ht="30" customHeight="1" x14ac:dyDescent="0.2">
      <c r="A23" s="48"/>
      <c r="B23" s="72"/>
      <c r="C23" s="73"/>
      <c r="D23" s="74"/>
      <c r="E23" s="75">
        <f t="shared" si="1"/>
        <v>0</v>
      </c>
      <c r="G23" s="74">
        <f t="shared" si="0"/>
        <v>159.25103999999999</v>
      </c>
      <c r="H23" s="74">
        <v>146.63999999999999</v>
      </c>
      <c r="I23" s="21">
        <v>141</v>
      </c>
    </row>
    <row r="24" spans="1:9" s="20" customFormat="1" ht="30" customHeight="1" x14ac:dyDescent="0.2">
      <c r="A24" s="48"/>
      <c r="B24" s="72"/>
      <c r="C24" s="73"/>
      <c r="D24" s="74"/>
      <c r="E24" s="75">
        <f>A24*D24</f>
        <v>0</v>
      </c>
      <c r="G24" s="74">
        <f t="shared" si="0"/>
        <v>96.002400000000009</v>
      </c>
      <c r="H24" s="74">
        <v>88.4</v>
      </c>
      <c r="I24" s="21">
        <v>85</v>
      </c>
    </row>
    <row r="25" spans="1:9" s="12" customFormat="1" ht="30" customHeight="1" x14ac:dyDescent="0.2">
      <c r="A25" s="48"/>
      <c r="B25" s="114"/>
      <c r="C25" s="113"/>
      <c r="D25" s="112"/>
      <c r="E25" s="75">
        <f>A25*D25</f>
        <v>0</v>
      </c>
      <c r="G25" s="15"/>
      <c r="H25" s="15"/>
      <c r="I25" s="15"/>
    </row>
    <row r="26" spans="1:9" s="12" customFormat="1" ht="30" customHeight="1" x14ac:dyDescent="0.2">
      <c r="A26" s="48"/>
      <c r="B26" s="114"/>
      <c r="C26" s="113"/>
      <c r="D26" s="112"/>
      <c r="E26" s="75">
        <f>A26*D26</f>
        <v>0</v>
      </c>
      <c r="G26" s="15"/>
      <c r="H26" s="15"/>
      <c r="I26" s="15"/>
    </row>
    <row r="27" spans="1:9" s="12" customFormat="1" ht="30" customHeight="1" x14ac:dyDescent="0.2">
      <c r="A27" s="48"/>
      <c r="B27" s="114"/>
      <c r="C27" s="113"/>
      <c r="D27" s="112"/>
      <c r="E27" s="75">
        <f>A27*D27</f>
        <v>0</v>
      </c>
      <c r="G27" s="15"/>
      <c r="H27" s="15"/>
      <c r="I27" s="15"/>
    </row>
    <row r="28" spans="1:9" s="12" customFormat="1" ht="30" customHeight="1" x14ac:dyDescent="0.2">
      <c r="A28" s="48"/>
      <c r="B28" s="114"/>
      <c r="C28" s="113"/>
      <c r="D28" s="112"/>
      <c r="E28" s="75">
        <f>A28*D28</f>
        <v>0</v>
      </c>
      <c r="G28" s="15"/>
      <c r="H28" s="15"/>
      <c r="I28" s="15"/>
    </row>
    <row r="29" spans="1:9" s="12" customFormat="1" ht="30" customHeight="1" x14ac:dyDescent="0.2">
      <c r="A29" s="130" t="s">
        <v>144</v>
      </c>
      <c r="B29" s="117"/>
      <c r="C29" s="96" t="s">
        <v>161</v>
      </c>
      <c r="D29" s="92">
        <v>0.1</v>
      </c>
      <c r="E29" s="75">
        <f>SUM(E6:E28)*0.1</f>
        <v>0</v>
      </c>
      <c r="G29" s="15"/>
      <c r="H29" s="15"/>
      <c r="I29" s="15"/>
    </row>
    <row r="30" spans="1:9" s="12" customFormat="1" ht="30" customHeight="1" x14ac:dyDescent="0.2">
      <c r="A30" s="116"/>
      <c r="B30" s="117"/>
      <c r="C30" s="96" t="s">
        <v>162</v>
      </c>
      <c r="D30" s="92">
        <v>0.02</v>
      </c>
      <c r="E30" s="75">
        <f>SUM(E6:E28)*0.02</f>
        <v>0</v>
      </c>
      <c r="G30" s="15"/>
      <c r="H30" s="15"/>
      <c r="I30" s="15"/>
    </row>
    <row r="31" spans="1:9" s="12" customFormat="1" ht="30" customHeight="1" x14ac:dyDescent="0.2">
      <c r="A31" s="116"/>
      <c r="B31" s="117"/>
      <c r="C31" s="96" t="s">
        <v>145</v>
      </c>
      <c r="D31" s="92">
        <v>0.03</v>
      </c>
      <c r="E31" s="75">
        <f>SUM(E6:E28)*0.03</f>
        <v>0</v>
      </c>
      <c r="G31" s="15"/>
      <c r="H31" s="15"/>
      <c r="I31" s="15"/>
    </row>
    <row r="32" spans="1:9" s="12" customFormat="1" ht="30" customHeight="1" x14ac:dyDescent="0.2">
      <c r="A32" s="48"/>
      <c r="B32" s="72"/>
      <c r="C32" s="96"/>
      <c r="D32" s="109"/>
      <c r="E32" s="101"/>
      <c r="G32" s="15"/>
      <c r="H32" s="15"/>
      <c r="I32" s="15"/>
    </row>
    <row r="33" spans="1:9" s="12" customFormat="1" ht="30" customHeight="1" x14ac:dyDescent="0.2">
      <c r="A33" s="48"/>
      <c r="B33" s="97"/>
      <c r="C33" s="98"/>
      <c r="D33" s="99"/>
      <c r="E33" s="100"/>
      <c r="G33" s="15"/>
      <c r="H33" s="15"/>
      <c r="I33" s="15"/>
    </row>
    <row r="34" spans="1:9" ht="29.25" customHeight="1" thickBot="1" x14ac:dyDescent="0.25">
      <c r="D34" s="76"/>
      <c r="E34"/>
      <c r="G34" s="76"/>
      <c r="H34" s="76"/>
    </row>
    <row r="35" spans="1:9" s="11" customFormat="1" ht="32.25" customHeight="1" thickBot="1" x14ac:dyDescent="0.3">
      <c r="A35" s="58"/>
      <c r="B35" s="13"/>
      <c r="C35" s="133" t="s">
        <v>171</v>
      </c>
      <c r="D35" s="78"/>
      <c r="E35" s="79">
        <f>SUM(E5:E32)</f>
        <v>0</v>
      </c>
      <c r="G35" s="78"/>
      <c r="H35" s="78"/>
      <c r="I35" s="39"/>
    </row>
    <row r="36" spans="1:9" ht="15.75" x14ac:dyDescent="0.25">
      <c r="C36" s="25"/>
    </row>
    <row r="40" spans="1:9" s="1" customFormat="1" ht="11.25" x14ac:dyDescent="0.2">
      <c r="A40" s="52"/>
      <c r="B40" s="3"/>
      <c r="C40" s="28"/>
      <c r="D40" s="10"/>
      <c r="E40" s="52"/>
      <c r="G40" s="10"/>
      <c r="H40" s="10"/>
      <c r="I40" s="10"/>
    </row>
  </sheetData>
  <sheetProtection algorithmName="SHA-512" hashValue="KgKP+5Xq79LoOfrMeeeHHb0tyHb8Z323YWlVqAm0wd7cnfLJ+hAUj1oQbgsdNoWPe9asCeK93H/mOytcKG+zDQ==" saltValue="RiWwJmxGX0491xEMEWQVRQ==" spinCount="100000" sheet="1" deleteColumns="0" deleteRows="0"/>
  <printOptions horizontalCentered="1"/>
  <pageMargins left="0.5" right="0.5" top="0.75" bottom="0.44" header="0.25" footer="0.15"/>
  <pageSetup scale="66" fitToHeight="7" orientation="portrait" r:id="rId1"/>
  <headerFooter alignWithMargins="0">
    <oddFooter>&amp;L&amp;"Arial,Bold"City of Hesperia Engineer Estimate&amp;C&amp;D&amp;RPage &amp;P</oddFooter>
  </headerFooter>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ENG GRAND TOTAL</vt:lpstr>
      <vt:lpstr>GRADING &amp; EROSION</vt:lpstr>
      <vt:lpstr>STREETS</vt:lpstr>
      <vt:lpstr>WATER</vt:lpstr>
      <vt:lpstr>REC WATER</vt:lpstr>
      <vt:lpstr>SEWER</vt:lpstr>
      <vt:lpstr>STORM DRAIN</vt:lpstr>
      <vt:lpstr>LANDSCAP&amp;LIGHTING</vt:lpstr>
      <vt:lpstr>'ENG GRAND TOTAL'!Print_Area</vt:lpstr>
      <vt:lpstr>'GRADING &amp; EROSION'!Print_Area</vt:lpstr>
      <vt:lpstr>'LANDSCAP&amp;LIGHTING'!Print_Area</vt:lpstr>
      <vt:lpstr>'REC WATER'!Print_Area</vt:lpstr>
      <vt:lpstr>SEWER!Print_Area</vt:lpstr>
      <vt:lpstr>'STORM DRAIN'!Print_Area</vt:lpstr>
      <vt:lpstr>STREETS!Print_Area</vt:lpstr>
      <vt:lpstr>WATER!Print_Area</vt:lpstr>
      <vt:lpstr>'GRADING &amp; EROSION'!Print_Titles</vt:lpstr>
      <vt:lpstr>'LANDSCAP&amp;LIGHTING'!Print_Titles</vt:lpstr>
      <vt:lpstr>STREETS!Print_Titles</vt:lpstr>
    </vt:vector>
  </TitlesOfParts>
  <Company>Norris-Repke,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Pamela Fletcher</dc:creator>
  <cp:lastModifiedBy>Administrator</cp:lastModifiedBy>
  <cp:lastPrinted>2023-05-17T15:34:34Z</cp:lastPrinted>
  <dcterms:created xsi:type="dcterms:W3CDTF">1998-06-08T22:03:17Z</dcterms:created>
  <dcterms:modified xsi:type="dcterms:W3CDTF">2023-05-17T22:16:42Z</dcterms:modified>
</cp:coreProperties>
</file>